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092" windowWidth="15576" windowHeight="4140" tabRatio="932" activeTab="4"/>
  </bookViews>
  <sheets>
    <sheet name="источники 23-24" sheetId="1" r:id="rId1"/>
    <sheet name="Доходы 23-24" sheetId="2" r:id="rId2"/>
    <sheet name="РзПр 23-24" sheetId="3" r:id="rId3"/>
    <sheet name="Ведомственная 23-24" sheetId="4" r:id="rId4"/>
    <sheet name="Программы 23-24" sheetId="5" r:id="rId5"/>
  </sheets>
  <definedNames>
    <definedName name="_xlnm._FilterDatabase" localSheetId="3" hidden="1">'Ведомственная 23-24'!$B$13:$F$406</definedName>
    <definedName name="_xlnm._FilterDatabase" localSheetId="4" hidden="1">'Программы 23-24'!$B$9:$C$303</definedName>
    <definedName name="_xlnm._FilterDatabase" localSheetId="2" hidden="1">'РзПр 23-24'!$B$10:$E$374</definedName>
    <definedName name="_xlnm.Print_Titles" localSheetId="1">'Доходы 23-24'!$9:$9</definedName>
    <definedName name="_xlnm.Print_Area" localSheetId="3">'Ведомственная 23-24'!$A$1:$H$406</definedName>
    <definedName name="_xlnm.Print_Area" localSheetId="1">'Доходы 23-24'!$A$1:$D$119</definedName>
    <definedName name="_xlnm.Print_Area" localSheetId="0">'источники 23-24'!$A$1:$D$17</definedName>
    <definedName name="_xlnm.Print_Area" localSheetId="4">'Программы 23-24'!$A$1:$E$303</definedName>
    <definedName name="_xlnm.Print_Area" localSheetId="2">'РзПр 23-24'!$A$1:$G$374</definedName>
  </definedNames>
  <calcPr fullCalcOnLoad="1" refMode="R1C1"/>
</workbook>
</file>

<file path=xl/sharedStrings.xml><?xml version="1.0" encoding="utf-8"?>
<sst xmlns="http://schemas.openxmlformats.org/spreadsheetml/2006/main" count="4168" uniqueCount="718">
  <si>
    <t>Содержание работников, осуществляющих переданные государственные полномочия по организации и осуществлению деятельности по опеке и попечительству</t>
  </si>
  <si>
    <t>Осуществление отдельных государственных полномочий в сфере архивного дела</t>
  </si>
  <si>
    <t>Осуществление отдельных государственных полномочий в сфере трудовых отношений</t>
  </si>
  <si>
    <t>002</t>
  </si>
  <si>
    <t>Непрограммные расходы Администрации Льговского района Курской области</t>
  </si>
  <si>
    <t>Резервный фонд Администрации Льговского района Курской области</t>
  </si>
  <si>
    <t>73 1 00 С1402</t>
  </si>
  <si>
    <t>Защита населения и территории от чрезвычайных ситуаций природного и техногенного характера, гражданская оборона</t>
  </si>
  <si>
    <t>03 2 04 S3090</t>
  </si>
  <si>
    <t>рублей</t>
  </si>
  <si>
    <t>Капитальный ремонт, ремонт и содержание автомобильных дорог общего пользования местного значения</t>
  </si>
  <si>
    <t>ОБЩЕГОСУДАРСТВЕННЫЕ ВОПРОСЫ</t>
  </si>
  <si>
    <t>Обеспечение мер социальной поддержки ветеранов труда</t>
  </si>
  <si>
    <t>Функционирование высшего должностного лица субъекта Российской Федерации и муниципального образования</t>
  </si>
  <si>
    <t>Другие общегосударственные вопросы</t>
  </si>
  <si>
    <t>Другие вопросы в области образования</t>
  </si>
  <si>
    <t>Культура</t>
  </si>
  <si>
    <t>004</t>
  </si>
  <si>
    <t>Реализация мероприятий в сфере молодежной политики</t>
  </si>
  <si>
    <t>Содержание работников, осуществляющих переданные государственные полномочия в сфере социальной защиты населения</t>
  </si>
  <si>
    <t>Основное мероприятие "Обслуживание единой информационно - коммуникационной среды (ЕИКС)"</t>
  </si>
  <si>
    <t>Проведение мероприятий по подключению к ресурсам электронного правительства Льговского района Курской области</t>
  </si>
  <si>
    <t>20 1 01 С1494</t>
  </si>
  <si>
    <t>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</si>
  <si>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Осуществление отдельных государственных полномочий по предоставлению работникам муниципальных учреждений культуры мер социальной поддержки</t>
  </si>
  <si>
    <t>Наименование</t>
  </si>
  <si>
    <t>Дошкольное образование</t>
  </si>
  <si>
    <t>ГРБС</t>
  </si>
  <si>
    <t>12 2 02 С1435</t>
  </si>
  <si>
    <t>Основное мероприятие "Организация временного трудоустройства несовершеннолетних граждан в возрасте от 14 до 18 лет, в свободное от учебы время"</t>
  </si>
  <si>
    <t>Основное мероприятие "Организация обучения лиц, замещающих выборные муниципальные должности, муниципальных служащих на курсах повышения квалификации"</t>
  </si>
  <si>
    <t>ФИЗИЧЕСКАЯ КУЛЬТУРА И СПОРТ</t>
  </si>
  <si>
    <t>Физическая культура</t>
  </si>
  <si>
    <t>Обеспечение функционирования местных администраций</t>
  </si>
  <si>
    <t>Непрограммная деятельность органов местного самоуправления</t>
  </si>
  <si>
    <t>Обеспечение деятельности администрации муниципального образования</t>
  </si>
  <si>
    <t>Выплата компенсации части родительской платы</t>
  </si>
  <si>
    <t>Администрация Льговского района Курской области</t>
  </si>
  <si>
    <t>001</t>
  </si>
  <si>
    <t>01</t>
  </si>
  <si>
    <t>02</t>
  </si>
  <si>
    <t>03</t>
  </si>
  <si>
    <t>04</t>
  </si>
  <si>
    <t>Управление финансов администрации Льговского района Курской области</t>
  </si>
  <si>
    <t>09</t>
  </si>
  <si>
    <t>06</t>
  </si>
  <si>
    <t>07</t>
  </si>
  <si>
    <t>08</t>
  </si>
  <si>
    <t>10</t>
  </si>
  <si>
    <t>Дотации на выравнивание бюджетной обеспеченности субъектов Российской Федерации и муниципальных образований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</si>
  <si>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</si>
  <si>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субсидий бюджетным, автономным учреждениям и иным некоммерческим организациям</t>
  </si>
  <si>
    <t>Обеспечение мер социальной поддержки тружеников тыла</t>
  </si>
  <si>
    <t>Другие вопросы в области социальной политики</t>
  </si>
  <si>
    <t>Общеэкономические вопросы</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</si>
  <si>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</si>
  <si>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Реализация мероприятий по распространению официальной информации</t>
  </si>
  <si>
    <t>Реализация государственных функций, связанных с общегосударственным управлением</t>
  </si>
  <si>
    <t>Основное мероприятие "Гражданско-патриотическое воспитание и допризывная подготовка молодежи. Формирование российской идентичности и толерантности в молодежной среде"</t>
  </si>
  <si>
    <t>Код бюджетной классификации Российской Федерации</t>
  </si>
  <si>
    <t>Наименование доходов</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</si>
  <si>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</si>
  <si>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</si>
  <si>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</si>
  <si>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</si>
  <si>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</si>
  <si>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</si>
  <si>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</si>
  <si>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</si>
  <si>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</si>
  <si>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</si>
  <si>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</si>
  <si>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</si>
  <si>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</si>
  <si>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</si>
  <si>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</si>
  <si>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</si>
  <si>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</si>
  <si>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</si>
  <si>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</si>
  <si>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</si>
  <si>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</si>
  <si>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</si>
  <si>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</si>
  <si>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</si>
  <si>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</si>
  <si>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</si>
  <si>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</si>
  <si>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</si>
  <si>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</si>
  <si>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Единый сельскохозяйственный налог</t>
  </si>
  <si>
    <t>1 05 03010 01 0000 110</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</si>
  <si>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</si>
  <si>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</si>
  <si>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</si>
  <si>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</si>
  <si>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</si>
  <si>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</si>
  <si>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</si>
  <si>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</si>
  <si>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</si>
  <si>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</si>
  <si>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</si>
  <si>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</si>
  <si>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</si>
  <si>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1 13 00000 00 0000 000</t>
  </si>
  <si>
    <t>ДОХОДЫ ОТ ОКАЗАНИЯ ПЛАТНЫХ УСЛУГ (РАБОТ) И КОМПЕНСАЦИИ ЗАТРАТ ГОСУДАРСТВА</t>
  </si>
  <si>
    <t>1 13 02000 00 0000 130</t>
  </si>
  <si>
    <t>Санитарно-эпидемиологическое благополучие</t>
  </si>
  <si>
    <t>Доходы от компенсации затрат государства</t>
  </si>
  <si>
    <t>1 13 02990 00 0000 130</t>
  </si>
  <si>
    <t>1 13 02995 05 0000 130</t>
  </si>
  <si>
    <t>Прочие доходы от компенсации затрат бюджетов муниципальных районов</t>
  </si>
  <si>
    <t>2 00 00000 00 0000 000</t>
  </si>
  <si>
    <t>2 02 00000 00 0000 000</t>
  </si>
  <si>
    <t>Дотации на выравнивание бюджетной обеспеченности</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</si>
  <si>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</si>
  <si>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</si>
  <si>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</si>
  <si>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</si>
  <si>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Прочие субвенции</t>
  </si>
  <si>
    <t>Прочие субвенции бюджетам муниципальных районов</t>
  </si>
  <si>
    <t>Связь и информатика</t>
  </si>
  <si>
    <t>Основное мероприятие "Проведение муниципальной политики в области имущественных и земельных отношений на территории Льговского района Курской области"</t>
  </si>
  <si>
    <t>Мероприятия в области земельных отношений</t>
  </si>
  <si>
    <t>04 1 01 С1468</t>
  </si>
  <si>
    <t>ЗДРАВООХРАНЕНИЕ</t>
  </si>
  <si>
    <t>Основное мероприятие "Предупреждение и ликвидация болезней животных, их лечение, отлов и содержание безнадзорных животных, защита населения от болезней, общих для человека и животных"</t>
  </si>
  <si>
    <t>22 1 01 12700</t>
  </si>
  <si>
    <t>8 90 00000 00 0000 000</t>
  </si>
  <si>
    <t>Всего доходов</t>
  </si>
  <si>
    <t>НАЦИОНАЛЬНАЯ ЭКОНОМИКА</t>
  </si>
  <si>
    <t>ОБРАЗОВАНИЕ</t>
  </si>
  <si>
    <t>Резервные фонды органов местного самоуправления</t>
  </si>
  <si>
    <t>Отдел культуры, молодежной политики, физической культуры и спорта администрации Льговского района Курской области</t>
  </si>
  <si>
    <t>005</t>
  </si>
  <si>
    <t>Представительное Собрание Льговского района Курской области</t>
  </si>
  <si>
    <t>Основное мероприятие "Осуществление работы по профилактике преступлений и иных правонарушений в молодежной среде"</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</si>
  <si>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</si>
  <si>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</si>
  <si>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</si>
  <si>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</si>
  <si>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Прочие доходы от компенсации затрат государства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</si>
  <si>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</si>
  <si>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</si>
  <si>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</si>
  <si>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муниципальных районов на выравнивание бюджетной обеспеченности</t>
  </si>
  <si>
    <t>Субвенции бюджетам бюджетной системы Российской Федерации</t>
  </si>
  <si>
    <t>1 01 02020 01 0000 110</t>
  </si>
  <si>
    <t>1 01 02030 01 0000 110</t>
  </si>
  <si>
    <t>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</si>
  <si>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"Обеспечение безопасности критически важных и потенциально опасных объектов"</t>
  </si>
  <si>
    <t>13 2 01</t>
  </si>
  <si>
    <t>13 2 01 С1460</t>
  </si>
  <si>
    <t>12 2 03 С1435</t>
  </si>
  <si>
    <t>Основное мероприятие "Развитие системы ресоциализации лиц, освободившихся из мест лишения свободы "</t>
  </si>
  <si>
    <t>Закупка товаров, работ и услуг для обеспечения государственных (муниципальных) нужд</t>
  </si>
  <si>
    <t>Другие вопросы в области культуры, кинематографии</t>
  </si>
  <si>
    <t>ВЕДОМСТВЕННАЯ СТРУКТУРА</t>
  </si>
  <si>
    <t>Пенсионное обеспечение</t>
  </si>
  <si>
    <t>800</t>
  </si>
  <si>
    <t>ВСЕГО РАСХОДОВ</t>
  </si>
  <si>
    <t>13</t>
  </si>
  <si>
    <t>Расходы на обеспечение деятельности (оказание услуг) муниципальных учреждений</t>
  </si>
  <si>
    <t>Развитие рынка труда, повышение эффективности занятости населения</t>
  </si>
  <si>
    <t>Отдел образования администрации Льговского района Курской области</t>
  </si>
  <si>
    <t>100</t>
  </si>
  <si>
    <t>200</t>
  </si>
  <si>
    <t>Резервные фонды</t>
  </si>
  <si>
    <t>СОЦИАЛЬНАЯ ПОЛИТИКА</t>
  </si>
  <si>
    <t>Охрана семьи и детства</t>
  </si>
  <si>
    <t>Содержание ребенка в семье опекуна и приемной семье, а также вознаграждение, причитающееся приемному родителю</t>
  </si>
  <si>
    <t xml:space="preserve"> </t>
  </si>
  <si>
    <t>Дорожное хозяйство (дорожные фонды)</t>
  </si>
  <si>
    <t>Обеспечение деятельности Представительного Собрания Льговского района Курской области</t>
  </si>
  <si>
    <t>Аппарат Представительного Собрания Льговского района Курской области</t>
  </si>
  <si>
    <t>Обеспечение деятельности и выполнение функций органов местного самоуправления</t>
  </si>
  <si>
    <t xml:space="preserve">71 1 00 С1402 </t>
  </si>
  <si>
    <t>77 2 00 13480</t>
  </si>
  <si>
    <t>78 1 00 С1403</t>
  </si>
  <si>
    <t>Обеспечение функционирования Главы Льговского района Курской области</t>
  </si>
  <si>
    <t>Глава Льговского района Курской области</t>
  </si>
  <si>
    <t>Обеспечение деятельностии и выполнение функций органов местного самоуправления</t>
  </si>
  <si>
    <t>Основное мероприятие "Меры по укреплению здоровья, культурного досуга, социальной защищенности отдельных категорий граждан"</t>
  </si>
  <si>
    <t>Проведение мероприятий в области социальной политики</t>
  </si>
  <si>
    <t>Основное мероприятие "Исполнение переданных государтвенных полномочий на содержание работников по организации и осуществлению деятельности по опеке и попечительству"</t>
  </si>
  <si>
    <t>02 3 04 13170</t>
  </si>
  <si>
    <t>Основное мероприятие "Реализация мероприятий, направленных на развитие и укрепление института семьи"</t>
  </si>
  <si>
    <t>02 3 03 С1475</t>
  </si>
  <si>
    <t>Мероприятия, направленные на развитие мунипальной службы</t>
  </si>
  <si>
    <t>09 1 01 С1437</t>
  </si>
  <si>
    <t>Основное мероприятие "Организация деятельности муниципального архива Льговского района Курской области"</t>
  </si>
  <si>
    <t>10 2 01 13360</t>
  </si>
  <si>
    <t>76 1 00 С1404</t>
  </si>
  <si>
    <t>77 2 00 С1401</t>
  </si>
  <si>
    <t>77 2 00 С1439</t>
  </si>
  <si>
    <t>Основное мероприятие "Предупреждение и ликвидация чрежвычайных ситуаций"</t>
  </si>
  <si>
    <t>Основное мероприятие "Предупредительные мероприятия на водных объектах Льговского района Курской области"</t>
  </si>
  <si>
    <t>Основное мероприятие "Пропаганда ценностей здоровья и здорового образа жизни среди населения Льговского района"</t>
  </si>
  <si>
    <t>12 2 01 С1435</t>
  </si>
  <si>
    <t>Основное мероприятие "Финансовое обеспечение отдельных полномочий Курской области в сфере трудовых отношений, переданных для осуществления органам местного самоуправления"</t>
  </si>
  <si>
    <t>17 2 01 13310</t>
  </si>
  <si>
    <t>Основное мероприятие "Создание благоприятных условий для развития сети автомобильных дорог общего пользования местного значения Льговского района Курской области"</t>
  </si>
  <si>
    <t>11 2 01 С1424</t>
  </si>
  <si>
    <t>Основное мероприятие "Создание условий для вовлечения молодежи в активную общественную деятельность"</t>
  </si>
  <si>
    <t>08 2 01 С1414</t>
  </si>
  <si>
    <t>08 2 02 С1414</t>
  </si>
  <si>
    <t>Оснолвное мероприятие "Организация оздоровления и отдыха детей Льговского района Курской области"</t>
  </si>
  <si>
    <t>Мероприятия, связанные с организацией отдыха детей в каникулярное время</t>
  </si>
  <si>
    <t>08 4 01 С1458</t>
  </si>
  <si>
    <t>08 4 01 S3540</t>
  </si>
  <si>
    <t>Основное мероприятие "Меры социальной поддержки отдельных категорий граждан"</t>
  </si>
  <si>
    <t>02 2 01 С1445</t>
  </si>
  <si>
    <t>Основное мероприятие "Обеспечение назначения государственых выплат и пособий гражданам, имеющих детей, детям-сиротам и детям, оставшимся без попечения родителей, предоставление материнского капитала"</t>
  </si>
  <si>
    <t>02 3 01 13190</t>
  </si>
  <si>
    <t>Основное мероприятие "Финансовое обеспечение переданных полномочий на содержание работников, в сфере социальной защиты населения"</t>
  </si>
  <si>
    <t>02 1 01 13220</t>
  </si>
  <si>
    <t>Основное мероприятие "Обеспечение деятельности комиссий по делам несовершеннолетних и защите их прав"</t>
  </si>
  <si>
    <t>12 1 01 13180</t>
  </si>
  <si>
    <t>08 4 01 С1401</t>
  </si>
  <si>
    <t>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</si>
  <si>
    <t>Содержание работников, осуществляющих переданные государственные полномочия по выплате компенсации части родительской платы</t>
  </si>
  <si>
    <t>Развитие системы оздоровления и отдыха детей</t>
  </si>
  <si>
    <t>Осуществление отдельных государственных полномочий по расчету и предоставлению дотаций на выравнивание бюджетной обеспеченности поселений</t>
  </si>
  <si>
    <t>22 1 01 12712</t>
  </si>
  <si>
    <t>77 2 00 59300</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</si>
  <si>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спортивных мероприятий"</t>
  </si>
  <si>
    <t>08 3 01 С1406</t>
  </si>
  <si>
    <t>75 3 00 С1402</t>
  </si>
  <si>
    <t>Основное мероприятие "Обеспечение деятельности и выполнеиие функций Управления финансов Администрации Льговского района Курской области"</t>
  </si>
  <si>
    <t>14 3 01 С1402</t>
  </si>
  <si>
    <t>Обеспечение мер социальной  поддержки реабилитированных лиц и лиц, признанных пострадавшими от политических репрессий</t>
  </si>
  <si>
    <t>02 2 01 11130</t>
  </si>
  <si>
    <t>02 2 01 11170</t>
  </si>
  <si>
    <t>02 2 01 11180</t>
  </si>
  <si>
    <t>02 2 01 13140</t>
  </si>
  <si>
    <t>02 2 01 13150</t>
  </si>
  <si>
    <t>02 2 01 13160</t>
  </si>
  <si>
    <t>14 2 01 13450</t>
  </si>
  <si>
    <t>Основное мероприятие "Выравнивание бюджетной обеспеченности муниципальных поселений Льговского района Курской области"</t>
  </si>
  <si>
    <t>17 1 01 C1436</t>
  </si>
  <si>
    <t>Основное мероприятие "Развитие дошкольного образования"</t>
  </si>
  <si>
    <t>03 2 01 13030</t>
  </si>
  <si>
    <t>03 2 01 С1401</t>
  </si>
  <si>
    <t>Основное мероприятие "Развитие общего образования"</t>
  </si>
  <si>
    <t>03 2 02 13040</t>
  </si>
  <si>
    <t>03 2 02 С1401</t>
  </si>
  <si>
    <t>Основное мероприятие "Социальная поддержка отдельным категориям граждан по оплате жилого помещения и коммунальных услуг"</t>
  </si>
  <si>
    <t>03 2 03 13070</t>
  </si>
  <si>
    <t>Основное мероприятие "Совершенствование  организации школьного питания"</t>
  </si>
  <si>
    <t>Основное мероприятие "Социальные гарантии работникам образования"</t>
  </si>
  <si>
    <t>Обесепечение предоставления мер социальной поддержки работникам муниципальных образовательных организаций</t>
  </si>
  <si>
    <t>03 2 05 S3060</t>
  </si>
  <si>
    <t>Основное мероприятие "Развитие дополнительного и неформального образования детей"</t>
  </si>
  <si>
    <t>03 3 01 С1401</t>
  </si>
  <si>
    <t>Основное мероприятие "Сопровождение реализации отдельных мероприятий муниципальной программы"</t>
  </si>
  <si>
    <t>03 1 01 С1401</t>
  </si>
  <si>
    <t>03 1 02 13120</t>
  </si>
  <si>
    <t>03 2 01 13000</t>
  </si>
  <si>
    <t>Основное мероприятие "Сохранение и развитие  кинообслуживания населения, традиционной народной культуры, нематериального культурного наследия и творческого потенциала Льговского района, поддержка творческих инициатив населения в сфере культуры"</t>
  </si>
  <si>
    <t>01 1 01 С1401</t>
  </si>
  <si>
    <t>Основное мероприятие "Развитие библиотечного дела"</t>
  </si>
  <si>
    <t>01 2 01 С1401</t>
  </si>
  <si>
    <t>Основное мероприятие "Обеспечение деятельности подведомственных учреждений"</t>
  </si>
  <si>
    <t>01 3 01 С1401</t>
  </si>
  <si>
    <t>Основное мероприятие "Меры государственной и социальной поддержки, а также другие выплаты"</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</si>
  <si>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</si>
  <si>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01 3 02  13340</t>
  </si>
  <si>
    <t>01 3 02  13350</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</si>
  <si>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</si>
  <si>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11</t>
  </si>
  <si>
    <t>Предоставление социальной поддержки отдельным категориям граждан по обеспечению продовольственными товарами</t>
  </si>
  <si>
    <t>Общее образование</t>
  </si>
  <si>
    <t>Иные бюджетные ассигнования</t>
  </si>
  <si>
    <t>Реализация мероприятий направленных на обеспечение правопорядка на территории муниципального образования</t>
  </si>
  <si>
    <t>МЕЖБЮДЖЕТНЫЕ ТРАНСФЕРТЫ ОБЩЕГО ХАРАКТЕРА БЮДЖЕТАМ БЮДЖЕТНОЙ СИСТЕМЫ РОССИЙСКОЙ ФЕДЕРАЦИИ</t>
  </si>
  <si>
    <t>02 2 02 С1475</t>
  </si>
  <si>
    <t>13 2 02 С1460</t>
  </si>
  <si>
    <t>13 2 04 С1460</t>
  </si>
  <si>
    <t>Ежемесячное пособие на ребенка</t>
  </si>
  <si>
    <t>Функционирование законодательных (представительных) органов государственной власти и представительных органов муниципальных образований</t>
  </si>
  <si>
    <t>14</t>
  </si>
  <si>
    <t>Обеспечение деятельности финансовых, налоговых и таможенных органов и органов финансового (финансово-бюджетного) надзора</t>
  </si>
  <si>
    <t>Другие вопросы в области национальной безопасности и правоохранительной деятельности</t>
  </si>
  <si>
    <t>Выплата пенсий за выслугу лет и доплат к пенсиям муниципальных служащих</t>
  </si>
  <si>
    <t>003</t>
  </si>
  <si>
    <t>Обеспечение мер социальной поддержки ветеранов труда и тружеников тыла</t>
  </si>
  <si>
    <t>Рз</t>
  </si>
  <si>
    <t>ПР</t>
  </si>
  <si>
    <t>ЦСР</t>
  </si>
  <si>
    <t>ВР</t>
  </si>
  <si>
    <t>Дополнительное образование детей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</si>
  <si>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</si>
  <si>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Межбюджетные трансферты</t>
  </si>
  <si>
    <t>Социальное обеспечение и иные выплаты населению</t>
  </si>
  <si>
    <t>Социальное обеспечение населения</t>
  </si>
  <si>
    <t>КУЛЬТУРА, КИНЕМАТОГРАФИЯ</t>
  </si>
  <si>
    <t>Осуществление отдельных государственных  полномочий по организации и обеспечению  деятельности административных комиссий</t>
  </si>
  <si>
    <t>Молодежная политика</t>
  </si>
  <si>
    <t>Код бюджетной классификации</t>
  </si>
  <si>
    <t>ИСТОЧНИКИ ВНУТРЕННЕГО ФИНАНСИРОВАНИЯ ДЕФИЦИТОВ БЮДЖЕТОВ</t>
  </si>
  <si>
    <t>01 05 00 00 00 0000 000</t>
  </si>
  <si>
    <t>Изменение остатков средств на счетах по учету средств бюджетов</t>
  </si>
  <si>
    <t>01 05 00 00 00 0000 500</t>
  </si>
  <si>
    <t>Увеличение остатков средств бюджетов</t>
  </si>
  <si>
    <t>01 05 02 00 00 0000 500</t>
  </si>
  <si>
    <t>Увеличение прочих остатков средств бюджетов</t>
  </si>
  <si>
    <t>01 05 02 01 00 0000 510</t>
  </si>
  <si>
    <t>Увеличение прочих остатков денежных средств бюджетов</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</si>
  <si>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</si>
  <si>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</si>
  <si>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</si>
  <si>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</si>
  <si>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</si>
  <si>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01 05 02 01 00 0000 610</t>
  </si>
  <si>
    <t>Уменьшение прочих остатков денежных средств бюджетов</t>
  </si>
  <si>
    <t>01 05 02 01 05 0000 610</t>
  </si>
  <si>
    <t>Уменьшение прочих остатков денежных средств бюджетов муниципальных районов</t>
  </si>
  <si>
    <t>01 00 00 00 00 0000 000</t>
  </si>
  <si>
    <t>Мероприятия в области имущественных отношений</t>
  </si>
  <si>
    <t>04 1 01 С1467</t>
  </si>
  <si>
    <t>Содержание работников, осуществляющих переданные государственные полномочия по организации проведения мероприятий по отлову и содержанию безнадзорных животных</t>
  </si>
  <si>
    <t>Осуществление отдельных государственных полномочий по созданию и обеспечению деятельности комиссии по делам несовершеннолетних и защите их прав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</si>
  <si>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</si>
  <si>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1 11 05013 05 0000 120</t>
  </si>
  <si>
    <t>Приложение №6</t>
  </si>
  <si>
    <t>РЗ</t>
  </si>
  <si>
    <t>00</t>
  </si>
  <si>
    <t>Резервные фонды органов месного самоуправления</t>
  </si>
  <si>
    <t>НАЦИОНАЛЬНАЯ БЕЗОПАСНОСТЬ И ПРАВООХРАНИТЕЛЬНАЯ ДЕЯТЕЛЬНОСТЬ</t>
  </si>
  <si>
    <t>Основное мероприятие "Организация оздоровления и отдыха детей Льговского района Курской области"</t>
  </si>
  <si>
    <t>300</t>
  </si>
  <si>
    <t>600</t>
  </si>
  <si>
    <t>1 14 00000 00 0000 000</t>
  </si>
  <si>
    <t>1 14 06000 00 0000 430</t>
  </si>
  <si>
    <t>1 14 06010 00 0000 430</t>
  </si>
  <si>
    <t>1 14 06013 05 0000 430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</si>
  <si>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</si>
  <si>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</si>
  <si>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</si>
  <si>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</si>
  <si>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Приложение №8</t>
  </si>
  <si>
    <t>Приложение №10</t>
  </si>
  <si>
    <t/>
  </si>
  <si>
    <t>(рублей)</t>
  </si>
  <si>
    <t>1</t>
  </si>
  <si>
    <t>2</t>
  </si>
  <si>
    <t>3</t>
  </si>
  <si>
    <t>ВСЕГО</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</si>
  <si>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</si>
  <si>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Обеспечение мер социальной  поддержки реабилитированных лиц и лиц, признанных   пострадавшими от политических репрессий</t>
  </si>
  <si>
    <t>Содержание работников, осуществляющих переданные государственные полномочия по  выплате компенсации части родительской платы</t>
  </si>
  <si>
    <t>Основное мероприятие "Гражданско-патриотическое воспитание и допрызывная подготовка молодежи. Формирование российской идентичности и толератности в молодежной среде"</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</si>
  <si>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мероприятий, спортивных мероприятий"</t>
  </si>
  <si>
    <t>Закупка товаров, работ и услуг для обеспечения
государственных (муниципальных) нужд</t>
  </si>
  <si>
    <t>Основное мероприятие "Обеспечение деятельности и выполнеиие функций Управления финансов администрации Льговского района Курской области"</t>
  </si>
  <si>
    <t>Основное мероприятие "Организация временного трудоустройства несовершеннолетних граждан в возрасте от 14 до 18 лет в свободное от учебы время"</t>
  </si>
  <si>
    <t>Непрограммные расходы органов местного самоуправления</t>
  </si>
  <si>
    <t>5</t>
  </si>
  <si>
    <t>13 1 01 С1460</t>
  </si>
  <si>
    <t>Основное мероприятие "Создание и развитие комплексной системы обеспечения безопасности жизнидеятельности населения"</t>
  </si>
  <si>
    <t>08 3 02 С1406</t>
  </si>
  <si>
    <t>Основное мероприятие "Мероприятия по поэтапному внедрению Всероссийского физкультурно-спортивного комплекса "Готов к труду и обороне (ГТО)"</t>
  </si>
  <si>
    <t>Основное мероприятие «Оснащение объектов информатизации, обрабатывающих информацию с ограниченным доступом, органов местного самоуправления Льговского района Курской области сертифицированными программными и аппаратами средствами защиты информации, а также средствами обработки информации с ограниченным доступом»</t>
  </si>
  <si>
    <t>20 2 02 С1494</t>
  </si>
  <si>
    <t>71 0 00 00000</t>
  </si>
  <si>
    <t>71 1 00 00000</t>
  </si>
  <si>
    <t>75 0 00 00000</t>
  </si>
  <si>
    <t>75 3 00 00000</t>
  </si>
  <si>
    <t>73 0 00 00000</t>
  </si>
  <si>
    <t>73 1 00 00000</t>
  </si>
  <si>
    <t>22 0 00 00000</t>
  </si>
  <si>
    <t>22 1 00 00000</t>
  </si>
  <si>
    <t>77 0 00 00000</t>
  </si>
  <si>
    <t>77 2 00 00000</t>
  </si>
  <si>
    <t>14 0 00 00000</t>
  </si>
  <si>
    <t>14 3 00 00000</t>
  </si>
  <si>
    <t>14 3 01 00000</t>
  </si>
  <si>
    <t>78 0 00 00000</t>
  </si>
  <si>
    <t>78 1 00 00000</t>
  </si>
  <si>
    <t>02 0 00 00000</t>
  </si>
  <si>
    <t>04 0 00 00000</t>
  </si>
  <si>
    <t>09 0 00 00000</t>
  </si>
  <si>
    <t>10 0 00 00000</t>
  </si>
  <si>
    <t>76 0 00 00000</t>
  </si>
  <si>
    <t>13 0 00 00000</t>
  </si>
  <si>
    <t>12 0 00 00000</t>
  </si>
  <si>
    <t>17 0 00 00000</t>
  </si>
  <si>
    <t>11 0 00 00000</t>
  </si>
  <si>
    <t>20 0 00 00000</t>
  </si>
  <si>
    <t>03 0 00 00000</t>
  </si>
  <si>
    <t>08 0 00 00000</t>
  </si>
  <si>
    <t>01 0 00 00000</t>
  </si>
  <si>
    <t>14 2 00 00000</t>
  </si>
  <si>
    <t>08 3 00 00000</t>
  </si>
  <si>
    <t>02 1 00 00000</t>
  </si>
  <si>
    <t>02 3 00 00000</t>
  </si>
  <si>
    <t>02 2 00 00000</t>
  </si>
  <si>
    <t>03 2 00 00000</t>
  </si>
  <si>
    <t>01 3 00 00000</t>
  </si>
  <si>
    <t>01 2 00 00000</t>
  </si>
  <si>
    <t>01 1 00 00000</t>
  </si>
  <si>
    <t>03 1 00 00000</t>
  </si>
  <si>
    <t>08 4 00 00000</t>
  </si>
  <si>
    <t>08 2 00 00000</t>
  </si>
  <si>
    <t>03 3 00 00000</t>
  </si>
  <si>
    <t>20 2 00 00000</t>
  </si>
  <si>
    <t>20 1 00 00000</t>
  </si>
  <si>
    <t>11 2 00 00000</t>
  </si>
  <si>
    <t>17 2 00 00000</t>
  </si>
  <si>
    <t>17 1 00 00000</t>
  </si>
  <si>
    <t>12 2 00 00000</t>
  </si>
  <si>
    <t>13 2 00 00000</t>
  </si>
  <si>
    <t>76 1 00 00000</t>
  </si>
  <si>
    <t>10 2 00 00000</t>
  </si>
  <si>
    <t>09 1 00 00000</t>
  </si>
  <si>
    <t>04 1 00 00000</t>
  </si>
  <si>
    <t>02 2 02 00000</t>
  </si>
  <si>
    <t>02 3 03 00000</t>
  </si>
  <si>
    <t>02 3 04 00000</t>
  </si>
  <si>
    <t>04 1 01 00000</t>
  </si>
  <si>
    <t>09 1 01 00000</t>
  </si>
  <si>
    <t>10 2 01 00000</t>
  </si>
  <si>
    <t>13 2 01 00000</t>
  </si>
  <si>
    <t>13 2 02 00000</t>
  </si>
  <si>
    <t>13 2 04 00000</t>
  </si>
  <si>
    <t>12 2 01 00000</t>
  </si>
  <si>
    <t>12 2 02 00000</t>
  </si>
  <si>
    <t>12 2 03 00000</t>
  </si>
  <si>
    <t>17 1 01 00000</t>
  </si>
  <si>
    <t>17 2 01 00000</t>
  </si>
  <si>
    <t>11 2 01 00000</t>
  </si>
  <si>
    <t>20 1 01 00000</t>
  </si>
  <si>
    <t>20 2 02 00000</t>
  </si>
  <si>
    <t>03 2 01 00000</t>
  </si>
  <si>
    <t>03 2 02 00000</t>
  </si>
  <si>
    <t>03 2 04 00000</t>
  </si>
  <si>
    <t>03 2 05 00000</t>
  </si>
  <si>
    <t>03 3 01 00000</t>
  </si>
  <si>
    <t>08 2 01 00000</t>
  </si>
  <si>
    <t>08 2 02 00000</t>
  </si>
  <si>
    <t>08 4 01 00000</t>
  </si>
  <si>
    <t>03 1 01 00000</t>
  </si>
  <si>
    <t>03 1 02 00000</t>
  </si>
  <si>
    <t>01 1 01 00000</t>
  </si>
  <si>
    <t>01 2 01 00000</t>
  </si>
  <si>
    <t>01 3 01 00000</t>
  </si>
  <si>
    <t>01 3 02 00000</t>
  </si>
  <si>
    <t>22 1 01 00000</t>
  </si>
  <si>
    <t>02 2 01 00000</t>
  </si>
  <si>
    <t>03 2 03 00000</t>
  </si>
  <si>
    <t>02 3 01 00000</t>
  </si>
  <si>
    <t>02 1 01 00000</t>
  </si>
  <si>
    <t>08 3 01 00000</t>
  </si>
  <si>
    <t>08 3 02 00000</t>
  </si>
  <si>
    <t>14 2 01 00000</t>
  </si>
  <si>
    <t>12 1 00 00000</t>
  </si>
  <si>
    <t>13 1 00 00000</t>
  </si>
  <si>
    <t>13 1 01 00000</t>
  </si>
  <si>
    <t>12 1 01 00000</t>
  </si>
  <si>
    <t>Выполнение других (прочих) обязательств муниципального образования</t>
  </si>
  <si>
    <t>Организация проведения мероприятий по отлову и содержанию безнадзорных животных</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</si>
  <si>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и бюджету г. Байконура на осуществление полномочий на государственную регистрацию актов гражданского состояния</t>
  </si>
  <si>
    <t>1 12 01041 01 0000 120</t>
  </si>
  <si>
    <t>1 12 01040 01 0000 120</t>
  </si>
  <si>
    <t>Плата за размещение отходов производства</t>
  </si>
  <si>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содержание работников, осуществляющих переданные государственные полномочия по выплате компенсации части родительской платы</t>
    </r>
  </si>
  <si>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осуществление выплаты компенсации части родительской платы</t>
    </r>
  </si>
  <si>
    <r>
      <t>субвенции из областного бюджета местным бюджетам</t>
    </r>
    <r>
      <rPr>
        <i/>
        <sz val="8"/>
        <rFont val="Arial Cyr"/>
        <family val="0"/>
      </rPr>
      <t xml:space="preserve"> на реализацию образовательной программы дошкольного образования в части финансирования расходов на оплату труда</t>
    </r>
    <r>
      <rPr>
        <sz val="8"/>
        <rFont val="Arial Cyr"/>
        <family val="0"/>
      </rPr>
      <t xml:space="preserve">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r>
  </si>
  <si>
    <r>
      <t>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t>
    </r>
    <r>
      <rPr>
        <i/>
        <sz val="8"/>
        <rFont val="Arial Cyr"/>
        <family val="0"/>
      </rPr>
      <t xml:space="preserve"> по организации и обеспечению деятельности административных комиссий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</si>
  <si>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архивного дела</t>
    </r>
    <r>
      <rPr>
        <sz val="8"/>
        <rFont val="Arial Cyr"/>
        <family val="0"/>
      </rPr>
      <t>"</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</si>
  <si>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районов Курской области отдельными государственными полномочиями Курской области</t>
    </r>
    <r>
      <rPr>
        <i/>
        <sz val="8"/>
        <rFont val="Arial"/>
        <family val="2"/>
      </rPr>
      <t xml:space="preserve"> по расчету и предоставлению дотаций на выравнивание бюджетной обеспеченности городских и сельских поселений</t>
    </r>
    <r>
      <rPr>
        <sz val="8"/>
        <rFont val="Arial"/>
        <family val="2"/>
      </rPr>
      <t xml:space="preserve"> за счет средств областного бюджета"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</si>
  <si>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t>
    </r>
    <r>
      <rPr>
        <i/>
        <sz val="8"/>
        <rFont val="Arial Cyr"/>
        <family val="0"/>
      </rPr>
      <t>по созданию и обеспечению деятельности комиссий по делам несовершеннолетних и защите их прав</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</si>
  <si>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трудовых отношений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</si>
  <si>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 </t>
    </r>
    <r>
      <rPr>
        <i/>
        <sz val="8"/>
        <rFont val="Arial"/>
        <family val="2"/>
      </rPr>
      <t>на содержание работников, осуществляющих переданные государственные полномочия по организации и осуществлению деятельности по опеке и попечительству</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</si>
  <si>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t>
    </r>
    <r>
      <rPr>
        <i/>
        <sz val="8"/>
        <rFont val="Arial Cyr"/>
        <family val="0"/>
      </rPr>
      <t>на предоставление компенсации расходов на оплату жилых помещений, отопления и освещения работникам муниципальных образовательных организаций</t>
    </r>
    <r>
      <rPr>
        <sz val="8"/>
        <rFont val="Arial Cyr"/>
        <family val="0"/>
      </rPr>
      <t>"</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</si>
  <si>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 для осуществления государственных полномочий </t>
    </r>
    <r>
      <rPr>
        <i/>
        <sz val="8"/>
        <rFont val="Arial"/>
        <family val="2"/>
      </rPr>
      <t>по предоставлению мер социальной поддержки работникам муниципальных учреждений культуры на оплату жилья и коммунальных услуг</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</si>
  <si>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t>
    </r>
    <r>
      <rPr>
        <i/>
        <sz val="8"/>
        <rFont val="Arial"/>
        <family val="2"/>
      </rPr>
      <t xml:space="preserve"> на содержание работников</t>
    </r>
    <r>
      <rPr>
        <sz val="8"/>
        <rFont val="Arial"/>
        <family val="2"/>
      </rPr>
      <t>, осуществляющих отдельные государственные полномочия по предоставлению работникам муниципальных учреждений культуры мер социальной поддержки</t>
    </r>
  </si>
  <si>
    <r>
      <t xml:space="preserve">субвенции из областного бюджета бюджетам </t>
    </r>
    <r>
      <rPr>
        <i/>
        <sz val="8"/>
        <rFont val="Arial Cyr"/>
        <family val="0"/>
      </rPr>
      <t>на реализацию основных общеобразовательных и дополнительных общеобразовательных программ в части финансирования расходов на оплату труда</t>
    </r>
    <r>
      <rPr>
        <sz val="8"/>
        <rFont val="Arial Cyr"/>
        <family val="0"/>
      </rPr>
      <t xml:space="preserve">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</si>
  <si>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для осуществления отдельных государственных полномочий, связанных с предоставлением социальной поддержки отдельным категориям граждан </t>
    </r>
    <r>
      <rPr>
        <i/>
        <sz val="8"/>
        <rFont val="Arial Cyr"/>
        <family val="0"/>
      </rPr>
      <t>по обеспечению продовольственными товарами по сниженным ценам и выплатой ежемесячной денежной компенсации</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</si>
  <si>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обеспечение мер социальной поддержки </t>
    </r>
    <r>
      <rPr>
        <i/>
        <sz val="8"/>
        <rFont val="Arial Cyr"/>
        <family val="0"/>
      </rPr>
      <t>ветеранов труда и тружеников тыла</t>
    </r>
  </si>
  <si>
    <r>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t>
    </r>
    <r>
      <rPr>
        <i/>
        <sz val="8"/>
        <rFont val="Arial Cyr"/>
        <family val="0"/>
      </rPr>
      <t xml:space="preserve"> на выплату ежемесячного пособия на ребенка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</si>
  <si>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переданные государственные полномочия в сфере социальной защиты населения</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</si>
  <si>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проведения мероприятий по отлову и содержанию безнадзорных животных" </t>
    </r>
    <r>
      <rPr>
        <i/>
        <sz val="8"/>
        <rFont val="Arial Cyr"/>
        <family val="0"/>
      </rPr>
      <t>на содержание работников</t>
    </r>
    <r>
      <rPr>
        <sz val="8"/>
        <rFont val="Arial Cyr"/>
        <family val="0"/>
      </rPr>
      <t>, осуществляющих отдельные государственные полномочия по организации проведения мероприятий по отлову и содержанию безнадзорных животных</t>
    </r>
  </si>
  <si>
    <t>2 02 15000 00 0000 150</t>
  </si>
  <si>
    <t>2 02 15001 00 0000 150</t>
  </si>
  <si>
    <t>2 02 15001 05 0000 150</t>
  </si>
  <si>
    <t>2 02 30000 00 0000 150</t>
  </si>
  <si>
    <t>2 02 30013 00 0000 150</t>
  </si>
  <si>
    <t>2 02 30013 05 0000 150</t>
  </si>
  <si>
    <t>2 02 30027 00 0000 150</t>
  </si>
  <si>
    <t>2 02 30027 05 0000 150</t>
  </si>
  <si>
    <t>2 02 39999 00 0000 150</t>
  </si>
  <si>
    <t>2 02 39999 05 0000 150</t>
  </si>
  <si>
    <t>Условно утвержденные расходы</t>
  </si>
  <si>
    <t>Выполнение других обязательств муниципального образования</t>
  </si>
  <si>
    <t>1 03 02231 01 0000 110</t>
  </si>
  <si>
    <t>1 03 02241 01 0000 110</t>
  </si>
  <si>
    <t>1 03 02251 01 0000 110</t>
  </si>
  <si>
    <t>1 03 02261 01 0000 110</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</si>
  <si>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мероприятий при осуществлении деятельности по обращению с животными без владельцев" </t>
    </r>
    <r>
      <rPr>
        <i/>
        <sz val="8"/>
        <rFont val="Arial Cyr"/>
        <family val="0"/>
      </rPr>
      <t>на организацию проведения мероприятий при осуществлении деятельности по обращению с животными без владельцев</t>
    </r>
  </si>
  <si>
    <t>2 02 20000 00 0000 150</t>
  </si>
  <si>
    <t>Субсидии бюджетам бюджетной системы Российской Федерации (межбюджетные субсидии)</t>
  </si>
  <si>
    <t>2 02 29999 00 0000 150</t>
  </si>
  <si>
    <t>Прочие субсидии</t>
  </si>
  <si>
    <t>2 02 29999 05 0000 150</t>
  </si>
  <si>
    <t>Прочие субсидии бюджетам муниципальных районов</t>
  </si>
  <si>
    <t>Основное мероприятие "Содействие развитию общего образования"</t>
  </si>
  <si>
    <t>03 2 07 00000</t>
  </si>
  <si>
    <t>Мероприятия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</si>
  <si>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03 2 07 S3080</t>
  </si>
  <si>
    <t>Сумма на 2023 год</t>
  </si>
  <si>
    <t>2023 год</t>
  </si>
  <si>
    <t>1 16 00000 00 0000 000</t>
  </si>
  <si>
    <t>ШТРАФЫ, САНКЦИИ, ВОЗМЕЩЕНИЕ УЩЕРБА</t>
  </si>
  <si>
    <t>1 16 01000 01 0000 140</t>
  </si>
  <si>
    <t>Административные штрафы, установленные Кодексом Российской Федерации об административных правонарушениях</t>
  </si>
  <si>
    <t>1 16 01050 01 0000 140</t>
  </si>
  <si>
    <t>1 16 01053 01 0000 140</t>
  </si>
  <si>
    <t>1 16 01060 01 0000 140</t>
  </si>
  <si>
    <t>1 16 01063 01 0000 140</t>
  </si>
  <si>
    <t>1 05 03000 01 0000 110</t>
  </si>
  <si>
    <t>Итого расходы на 2023 год</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</si>
  <si>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отдельные государственные полномочия по назначению и выплате ежемесячной выплаты на детей в возрасте от трех до семи лет включительно"</t>
    </r>
  </si>
  <si>
    <t>Содержание работников, осуществляющих отдельные государственные полномочия по назначению и выплате ежемесячной выплаты на детей в возрасте от трех до семи лет включительно</t>
  </si>
  <si>
    <t>02 1 01 13221</t>
  </si>
  <si>
    <r>
      <t xml:space="preserve">субвенция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 xml:space="preserve"> по оплате услуг по доставке и пересылке  ежемесячной денежной выплаты на ребенка в возрасте от трех до семи лет включительно</t>
    </r>
  </si>
  <si>
    <t>2 02 35302 00 0000 150</t>
  </si>
  <si>
    <t>Субвенции бюджетам муниципальных образований на осуществление ежемесячных выплат на детей в возрасте от трех до семи лет включительно</t>
  </si>
  <si>
    <t>2 02 35302 05 0000 150</t>
  </si>
  <si>
    <t>Субвенции бюджетам муниципальных районов на осуществление ежемесячных выплат на детей в возрасте от трех до семи лет включительно</t>
  </si>
  <si>
    <t>Ежемесячная денежная выплата на ребенка в возрасте от трех до семи лет включительно</t>
  </si>
  <si>
    <t>02 2 01 R3020</t>
  </si>
  <si>
    <t>Ежемесячная выплата на ребенка в возрасте от трех до семи лет включительно</t>
  </si>
  <si>
    <t>02 2 01 R3021</t>
  </si>
  <si>
    <t>2 02 35303 00 0000 150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</si>
  <si>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</si>
  <si>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2 02 35303 05 0000 150</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</si>
  <si>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</si>
  <si>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Ежемесячное денежное вознаграждение за классное  руководство педагогическим работникам муниципальных общеобразовательных организаций</t>
  </si>
  <si>
    <t>03 2 02 53030</t>
  </si>
  <si>
    <t>Субсидии местным бюджетам муниципальных районов на предоставление мер социальной поддержки работникам муниципальных образовательных организаций</t>
  </si>
  <si>
    <t>Субсидии местным бюджетам муниципальных районов на 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</si>
  <si>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Субсидии  из областного бюджета бюджетам муниципальных районов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</si>
  <si>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Предоставление мер социальной поддержки работникам муниципальных образовательных организаций</t>
  </si>
  <si>
    <t>03 2 05 13060</t>
  </si>
  <si>
    <t>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</si>
  <si>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03 2 07 13080</t>
  </si>
  <si>
    <t>03 2 04 13090</t>
  </si>
  <si>
    <t>Мероприятия по организации бесплатного горячего питания обучающихся, получающих начальное общее образование в муниципальных образовательных организациях</t>
  </si>
  <si>
    <t>03 2 04 L3040</t>
  </si>
  <si>
    <t>Региональный проект "Цифровая образовательная среда"</t>
  </si>
  <si>
    <t>03 2 E4 00000</t>
  </si>
  <si>
    <t>Внедрение целевой модели цифровой образовательной среды в общеобразовательных организациях</t>
  </si>
  <si>
    <t>03 2 E4 52100</t>
  </si>
  <si>
    <t>Региональный проект "Современная школа"</t>
  </si>
  <si>
    <t>03 2 E1 00000</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</si>
  <si>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</si>
  <si>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03 2 E1 51690</t>
  </si>
  <si>
    <t>Мероприятия по организации питания обучающихся муниципальных образовательных организаций</t>
  </si>
  <si>
    <t>03 2 04 С1412</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</si>
  <si>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</si>
  <si>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</si>
  <si>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</si>
  <si>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</si>
  <si>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</si>
  <si>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</si>
  <si>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2 02 25210 00 0000 150</t>
  </si>
  <si>
    <t>2 02 25210 05 0000 150</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</si>
  <si>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</si>
  <si>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</si>
  <si>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</si>
  <si>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</si>
  <si>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2 02 25169 00 0000 150</t>
  </si>
  <si>
    <t>2 02 25169 05 0000 150</t>
  </si>
  <si>
    <t>Другие вопросы в области национальной экономики</t>
  </si>
  <si>
    <t>07 0 00 00000</t>
  </si>
  <si>
    <t>07 2 00 00000</t>
  </si>
  <si>
    <t>Основное мероприятие "Содействие муниципальным образованиям Льговского района Курской области в разработке документов территориального планирования и градостроительного зонирования"</t>
  </si>
  <si>
    <t>07 2 01 00000</t>
  </si>
  <si>
    <t>Мероприятия по внесению в государственный кадастр недвижимости сведений о границах муниципальных образований и границах населенных пунктов</t>
  </si>
  <si>
    <t>07 2 01 13600</t>
  </si>
  <si>
    <t>Субсидии местным бюджетам муниципальных районов на мероприятия по внесению в государственный кадастр недвижимости сведений о границах муниципальных образований и границах населенных пунктов</t>
  </si>
  <si>
    <t>Источники финансирования дефицита бюджета муниципального района «Льговский район» Курской области на плановый период 2023 и 2024 годов</t>
  </si>
  <si>
    <t>Прогнозируемое поступление доходов в районный бюджет на плановый период 2023 и 2024 годов</t>
  </si>
  <si>
    <t>2024 год</t>
  </si>
  <si>
    <t>Распределение бюджетных ассигнований по разделам, подразделам, целевым статьям (муниципальным программам Льговского муниципального района и непрограммным направлениям деятельности), группам видов расходов классификации расходов бюджета района на плановый период 2023 и 2024 годов</t>
  </si>
  <si>
    <t>Итого расходы на 2024 год</t>
  </si>
  <si>
    <t>РАСХОДОВ РАЙОННОГО БЮДЖЕТА НА ПЛАНОВЫЙ ПЕРИОД 2023 И 2024 ГОДОВ</t>
  </si>
  <si>
    <t>Распределение бюджетных ассигнований по целевым статьям (муниципальным программам Льговского района Курской области и непрограммным направлениям деятельности), группам видов расходов на плановый период 2023 и 2024 годов</t>
  </si>
  <si>
    <t>1 16 01200 01 0000 140</t>
  </si>
  <si>
    <t>1 16 01203 01 0000 140</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</si>
  <si>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</si>
  <si>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</si>
  <si>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</si>
  <si>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</si>
  <si>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Муниципальная программа "Отлов и стерилизация безнадзорных (бездомных) животных на территории муниципального района "Льговский район" Курской области на 2022-2024 год"</t>
  </si>
  <si>
    <t>Подпрограмма "Контроль за безнадзорными (бездомными) животными  на территории муниципального района "Льговский район" Курской области" муниципальной программы "Отлов и стерилизация безнадзорных (бездомных) животных на территории муниципального района "Льговский район" Курской области на 2022-2024 год"</t>
  </si>
  <si>
    <t>Муниципальная программа "Повышение эффективности управления муниципальными финансоами в Льговском районе Курской области на 2022-2024 годы"</t>
  </si>
  <si>
    <t xml:space="preserve">Подпрограмма "Управление муниципальной программой и обеспечение условий реализации" муниципальной программы  "Повышение эффективности управления муниципальными финансами в Льговском районе Курской области на 2022-2024 годы" </t>
  </si>
  <si>
    <t>Муниципальная программа "Социальная поддержка граждан в Льговском районе Курской области на 2022-2024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</si>
  <si>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2022-2024 годы"</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</si>
  <si>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2022-2024 годы"</t>
  </si>
  <si>
    <t>Подпрограмма "Улучшение демографической ситуации, совершенствование социальной поддержки семьи и детей" муниципальной программы "Социальная поддержка граждан в Льговском районе Курской области на 2022-2024 годы"</t>
  </si>
  <si>
    <t>Муниципальная программа "Управление муниципальным имуществом и земельными ресурсами в Льговском районе Курской области на 2022-2024 годы"</t>
  </si>
  <si>
    <t>Подпрограмма "Управление муниципальной программой и обеспечение условий реализации" муниципальная программа "Управление муниципальным имуществом и земельными ресурсами в Льговском районе Курской области на 2022-2024 годы"</t>
  </si>
  <si>
    <t>Муниципальная программа "Развитие муниципальной службы в Льговском районе Курской области на 2022-2024 годы"</t>
  </si>
  <si>
    <t>Подпрограмма "Реализация мероприятий, направленных на развитие муниципальной службы" муниципальной программы "Развитие муниципальной службы в Льговском районе Курской области на 2022-2024 годы"</t>
  </si>
  <si>
    <t>Муниципальная программа "Сохранение и развитие архивного дела в Льговском районе Курской области на 2022-2024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</si>
  <si>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2022-2024 годы"</t>
  </si>
  <si>
    <t>Муниципальная программа "Защита населения и территории от чрезвычайных ситуаций, обеспечение пожарной безопасности и безопасности людей на водных объектах в Льговском районе Курской области на 2022-2024 годы"</t>
  </si>
  <si>
    <t>Подпрограмма "Обеспечение комплексной безопасности жизнедеятельности населения от чрезвычайных ситуаций природного и техногенного характера, стабильности техногенной обстановки"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2022-2024 годы"</t>
  </si>
  <si>
    <t>Подпрограмма "Снижение рисков и смягчение последствий чрезвычайных ситуаций природного и техногенного характера в Льговском районе Курской области"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2022-2024 годы"</t>
  </si>
  <si>
    <t>Муниципальная программа " Профилактика правонарушений в Льговском районе Курской области на 2022-2024 годы"</t>
  </si>
  <si>
    <t>Подпрограмма "Обеспечение правопорядка на территории Льговского района Курской области" муниципальной программы " Профилактика правонарушений в Льговском районе курской области на 2022-2024 годы"</t>
  </si>
  <si>
    <t>Муниципальная программа "Содействие занятости населения в Льговском районе Курской области на 2022-2024 годы"</t>
  </si>
  <si>
    <t>Подпрограмма "Содействие временной занятости отдельных категорий граждан" муниципальной программы "Содействие занятости населения в Льговском районе Курской области на 2022-2024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</si>
  <si>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2022-2024 годы"</t>
  </si>
  <si>
    <t>Муниципальная программа "Развитие транспортной системы, обеспечение перевозки пассажиров в Льговском районе Курской области и безопасности дорожного движения на 2022-2024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</si>
  <si>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2022-2024 годы"</t>
  </si>
  <si>
    <t>Муниципальная программа «Развитие информационного общества в Льговском районе Курской области на 2022-2024 годы»</t>
  </si>
  <si>
    <t>Подпрограмма «Электронное правительство» муниципальной программы «Развитие информационного общества в Льговском районе Курской области на 2022-2024 годы»</t>
  </si>
  <si>
    <t>Подпрограмма «Развитие системы защиты информации Льговского района Курской области» муниципальная программа «Развитие информационного общества в Льговском районе Курской области на 2022-2024 годы»</t>
  </si>
  <si>
    <t>Муниципальная программа "Обеспечение доступным и комфортным жильем и коммунальными услугами граждан Льговского района Курской области на 2022-2024 годы"</t>
  </si>
  <si>
    <t>Подпрограмма "Создание условий для обеспечения доступным и комфортным жильем граждан в Льговском районе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2022-2024 годы"</t>
  </si>
  <si>
    <t>Муниципальная программа "Развитие образования в Льговском районе Курской области на 2022-2024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</si>
  <si>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2022-2024 годы"</t>
  </si>
  <si>
    <t>Подпрограмма "Развитие дополнительного образования и системы воспитания детей" муниципальной программы "Развитие образования в Льговской районе Курской области на 2022-2024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</si>
  <si>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2022-2024 годы"</t>
  </si>
  <si>
    <t>Подпрограмма "Повышение эффективности реализации молодежной политики"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2022-2024 годы"</t>
  </si>
  <si>
    <t>Подпрограмма "Оздоровление и отдых детей"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2022-2024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</si>
  <si>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 2022-2024 годы"</t>
  </si>
  <si>
    <t>Основное мероприятие "Обеспечение деятельности (оказанных услуг) муниципальными организациями. Научно-методическое, аналитическое, информационное и организационное сопровождение программы на 2022-2024 годы"</t>
  </si>
  <si>
    <t>Муниципальная программа "Развитие культуры в Льговском районе Курской области на 2022-2024 год"</t>
  </si>
  <si>
    <t>Подпрограмма "Искусство" муниципальной программы "Развитие культуры в Льговском районе Курской области на 2022-2024 год"</t>
  </si>
  <si>
    <t>Подпрограмма "Наследие" муниципальной программы  "Развитие культуры в Льговском районе Курской области на 2022-2024 год"</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</si>
  <si>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2022-2024 год"</t>
  </si>
  <si>
    <t>Муниципальная программа "Отлов и стерилизация безнадзорных (бездомных) животных на территории муниципального района "Льговский район" Курской области на 2022-2024 годы"</t>
  </si>
  <si>
    <t>Подпрограмма "Контроль за безнадзорными (бездомными) животными  на территории муниципального района "Льговский район" Курской области" муниципальной программы "Отлов и стерилизация безнадзорных (бездомных) животных на территории муниципального района "Льговский район" Курской области на 2022-2024 годы"</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</si>
  <si>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2022-2024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</si>
  <si>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2022-2024 годы"</t>
  </si>
  <si>
    <t>Подпрограмма "Управление муниципальной программой и обеспечение условий реализации" муниципальной программы Льговского района Курской области "Социальная поддержка граждан в Льговском районе Курской области на 2022-2024 годы"</t>
  </si>
  <si>
    <t>Муниципальная программа  "Профилактика правонарушений в Льговском районе Курской области на 2022-2024 годы"</t>
  </si>
  <si>
    <t>Подпрограмма "Управление муниципальной программой и обеспечение условий реализации" муниципальной программы "Профилактика правонарушений в Льговском районе Курской области на 2022-2024 годы"</t>
  </si>
  <si>
    <t>Подпрограмма "Реализация муниципальной политики в сфере физической культуры и спорта"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2022-2024 годы"</t>
  </si>
  <si>
    <t>Муниципальная программа "Повышение эффективности управления муниципальными финансами в Льговском районе Курской области на 2022-2024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</si>
  <si>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районе Курской области на 2022-2024 годы"</t>
  </si>
  <si>
    <t>Подпрограмма "Развитие мер социальной поддержки отдельных категорий граждан " муниципальной программы "Социальная поддержка граждан в Льговском районе Курской области на 2022-2024 годы"</t>
  </si>
  <si>
    <t>Подпрограмма "Развитие мер социальной поддержки отдельных категорий граждан " муниципальной программы Льговского района Курской области "Социальная поддержка граждан в Льговском районе Курской области на 2022-2024 годы"</t>
  </si>
  <si>
    <t>Муниципальная программа "Развитие культуры в Льговском районе Курской области на 2022-2024 годы"</t>
  </si>
  <si>
    <t>Подпрограмма "Искусство" муниципальной программы "Развитие культуры в Льговском районе Курской области на 2022-2024 годы"</t>
  </si>
  <si>
    <t>Подпрограмма "Наследие" муниципальной программы  "Развитие культуры в Льговском районе Курской области на 2022-2024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</si>
  <si>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2022-2024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</si>
  <si>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2022-2024 годов"</t>
  </si>
  <si>
    <t>Муниципальная программа  "Развитие культуры в Льговском районе Курской области на 2022-2024 годы"</t>
  </si>
  <si>
    <t>Подпрограмма "Наследие" муниципальной программы "Развитие культуры в Льговском районе Курской области на 2022-2024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</si>
  <si>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2022-2024 годы"</t>
  </si>
  <si>
    <t>Муниципальная программа  "Развитие образования в Льговском районе Курской области на 2022-2024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</si>
  <si>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 2022-2024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</si>
  <si>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2022-2024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</si>
  <si>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2022-2024 годы"</t>
  </si>
  <si>
    <t>Муниципальная программа  "Развитие транспортной системы, обеспечение перевозки пассижиров в Льговском районе Курской области и безопасности дорожного движения на 2022-2024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</si>
  <si>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пассижиров в Льговском районе Курской области и безопасности дорожного движения на 2022-2024 годы"</t>
  </si>
  <si>
    <t>Подпрограмма "Обеспечение правопорядка на территории Льговского района Курской области" муниципальной программы "Профилактика правонарушений в Льговском районе курской области на 2022-2024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</si>
  <si>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района Курской области на 2022-2024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</si>
  <si>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2022-2024 годы"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</si>
  <si>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</si>
  <si>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</si>
  <si>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</si>
  <si>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</si>
  <si>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</si>
  <si>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</si>
  <si>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</si>
  <si>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</si>
  <si>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Реализация мероприятий по  внесению в Единый государственный реестр недвижимости сведений о границах муниципальных образований и границах населенных пунктов</t>
  </si>
  <si>
    <t>07 2 01 S3600</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</si>
  <si>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</si>
  <si>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муниципальных районов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</si>
  <si>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</si>
  <si>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муниципальных районов на обеспечение образовательных организаций материально-технической базой для внедрения цифровой образовательной среды</t>
  </si>
  <si>
    <t>Основное мероприятие "Обеспечение жилыми помещениями детей-сирот и детей, оставшихся без попечения родителей, лиц из их числа"</t>
  </si>
  <si>
    <t>02 3 05 R0821</t>
  </si>
  <si>
    <t>Капитальные вложения в объекты государственной (муниципальной) собственности</t>
  </si>
  <si>
    <t>03 2 E2 50970</t>
  </si>
  <si>
    <t>03 2 E2 00000</t>
  </si>
  <si>
    <t>Региональный проект "Успех каждого ребенка"</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</si>
  <si>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</si>
  <si>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Приложение №4</t>
  </si>
  <si>
    <t>02 3 05 00000</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</si>
  <si>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</si>
  <si>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</si>
  <si>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2 02 25097 00 0000 150</t>
  </si>
  <si>
    <t>2 02 25097 05 0000 150</t>
  </si>
  <si>
    <t>Сумма на 2024 год</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</si>
  <si>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t>
  </si>
  <si>
    <t>Обеспечение образовательных организаций материально-технической базой для внедрения цифровой образовательной среды</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</si>
  <si>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</si>
  <si>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2 02 35930 00 0000 150</t>
  </si>
  <si>
    <t>Субвенции бюджетам на государственную регистрацию актов гражданского состояния</t>
  </si>
  <si>
    <t>2 02 35930 05 0000 150</t>
  </si>
  <si>
    <t>Субвенции бюджетам муниципальных районов на государственную регистрацию актов гражданского состояния</t>
  </si>
  <si>
    <t>Дополнительное финансирование мероприятий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</si>
  <si>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</si>
  <si>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ЖИЛИЩНО-КОММУНАЛЬНОЕ ХОЗЯЙСТВО</t>
  </si>
  <si>
    <t>05</t>
  </si>
  <si>
    <t>Коммунальное хозяйство</t>
  </si>
  <si>
    <t>Основное мероприятие "Содействие развитию социальной и инженерной инфраструктуры муниципальных образований Льговского района Курской области"</t>
  </si>
  <si>
    <t>07 2 02 00000</t>
  </si>
  <si>
    <t>Мероприятия, направленные на  развитие социальной и инженерной инфраструктуры муниципальных образований Курской области</t>
  </si>
  <si>
    <t>07 2 02 S1500</t>
  </si>
  <si>
    <t>Муниципальная программа "Обеспечение доступным и комфортным жильем и коммунальными услугами граждан в Льговском районе Курской области на 2022-2024 годы"</t>
  </si>
  <si>
    <t>Подпрограмма "Создание условий для обеспечения доступным и комфортным жильем граждан в Льговском районе Курской области" муниципальной программы "Обеспечение доступным и комфортным жильем и коммунальными услугами граждан в  Льговском районе Курской области на 2022-2024 годы"</t>
  </si>
  <si>
    <t>Развитие социальной и инженерной инфраструктуры муниципальных образований Курской области</t>
  </si>
  <si>
    <t>07 2 02 11500</t>
  </si>
  <si>
    <t>Субсидии местным бюджетам на создание условий для развития социальной и инженерной инфраструктуры муниципальных образованиц</t>
  </si>
  <si>
    <t>Приложение №2
к решению Представительного Собрания 
Льговского района Курской области
от 23.12.2021 г.  № 169
«О бюджете муниципального района «Льговский район» Курской области на 2022 год                                                                                                                                      и на плановый период 2023 и 2024 годов»  (в редакции Решения Представительного Собрания Льговского района Курской области от 23.08.2022 г.  №198)</t>
  </si>
  <si>
    <t>к решению Представительного Собрания 
Льговского района Курской области
от 23.12.2021 г.  № 169
«О бюджете муниципального района «Льговский район» Курской области на 2022 год и на плановый период 2023 и 2024 годов» (в редакции Решения Представительного Собрания Льговского района Курской области от 23.08.2022 г.  №198)</t>
  </si>
  <si>
    <t>к решению Представительного Собрания 
Льговского района Курской области
от 23.12.2021 г.  №169
«О бюджете муниципального района «Льговский район» Курской области на 2022 год и на плановый период 2023 и 2024 годов» (в редакции Решения Представительного Собрания Льговского района Курской области от 23.08.2022 г.  №198)</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</si>
</sst>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00"/>
    <numFmt numFmtId="180" formatCode="0.000000"/>
    <numFmt numFmtId="181" formatCode="0.0000000"/>
    <numFmt numFmtId="182" formatCode="0.0000"/>
    <numFmt numFmtId="183" formatCode="0.00000000"/>
    <numFmt numFmtId="184" formatCode="0.000000000"/>
    <numFmt numFmtId="185" formatCode="[$-FC19]d\ mmmm\ yyyy\ &quot;г.&quot;"/>
  </numFmts>
  <fonts count="69">
    <font>
      <sz val="10"/>
      <name val="Arial Cyr"/>
      <family val="0"/>
    </font>
    <font>
      <sz val="12"/>
      <name val="Times New Roman"/>
      <family val="1"/>
    </font>
    <font>
      <b/>
      <sz val="12"/>
      <name val="Times New Roman"/>
      <family val="1"/>
    </font>
    <font>
      <sz val="8"/>
      <name val="Arial Cyr"/>
      <family val="0"/>
    </font>
    <font>
      <b/>
      <sz val="14"/>
      <name val="Times New Roman"/>
      <family val="1"/>
    </font>
    <font>
      <u val="single"/>
      <sz val="10"/>
      <color indexed="12"/>
      <name val="Arial Cyr"/>
      <family val="0"/>
    </font>
    <font>
      <u val="single"/>
      <sz val="10"/>
      <color indexed="36"/>
      <name val="Arial Cyr"/>
      <family val="0"/>
    </font>
    <font>
      <sz val="12"/>
      <name val="Arial Cyr"/>
      <family val="0"/>
    </font>
    <font>
      <b/>
      <sz val="16"/>
      <name val="Times New Roman"/>
      <family val="1"/>
    </font>
    <font>
      <b/>
      <sz val="16"/>
      <name val="Arial Cyr"/>
      <family val="0"/>
    </font>
    <font>
      <b/>
      <i/>
      <sz val="12"/>
      <name val="Times New Roman"/>
      <family val="1"/>
    </font>
    <font>
      <b/>
      <sz val="12"/>
      <color indexed="9"/>
      <name val="Times New Roman"/>
      <family val="1"/>
    </font>
    <font>
      <sz val="10"/>
      <name val="Times New Roman"/>
      <family val="1"/>
    </font>
    <font>
      <b/>
      <sz val="13"/>
      <name val="Times New Roman"/>
      <family val="1"/>
    </font>
    <font>
      <b/>
      <sz val="11"/>
      <name val="Times New Roman"/>
      <family val="1"/>
    </font>
    <font>
      <sz val="12"/>
      <color indexed="9"/>
      <name val="Times New Roman"/>
      <family val="1"/>
    </font>
    <font>
      <b/>
      <sz val="12"/>
      <name val="Arial Cyr"/>
      <family val="0"/>
    </font>
    <font>
      <i/>
      <sz val="12"/>
      <name val="Times New Roman"/>
      <family val="1"/>
    </font>
    <font>
      <b/>
      <sz val="10"/>
      <name val="Times New Roman"/>
      <family val="1"/>
    </font>
    <font>
      <b/>
      <sz val="12"/>
      <color indexed="8"/>
      <name val="Times New Roman"/>
      <family val="1"/>
    </font>
    <font>
      <b/>
      <sz val="8"/>
      <name val="Arial Cyr"/>
      <family val="0"/>
    </font>
    <font>
      <b/>
      <sz val="8"/>
      <name val="Arial"/>
      <family val="2"/>
    </font>
    <font>
      <b/>
      <sz val="9"/>
      <name val="Arial Cyr"/>
      <family val="0"/>
    </font>
    <font>
      <sz val="8"/>
      <name val="Arial"/>
      <family val="2"/>
    </font>
    <font>
      <sz val="12"/>
      <color indexed="8"/>
      <name val="Times New Roman"/>
      <family val="1"/>
    </font>
    <font>
      <sz val="14"/>
      <name val="Times New Roman"/>
      <family val="1"/>
    </font>
    <font>
      <b/>
      <i/>
      <sz val="12"/>
      <color indexed="8"/>
      <name val="Times New Roman"/>
      <family val="1"/>
    </font>
    <font>
      <b/>
      <sz val="10"/>
      <color indexed="8"/>
      <name val="Times New Roman"/>
      <family val="1"/>
    </font>
    <font>
      <i/>
      <sz val="8"/>
      <name val="Arial Cyr"/>
      <family val="0"/>
    </font>
    <font>
      <i/>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Arial"/>
      <family val="2"/>
    </font>
    <font>
      <sz val="8"/>
      <color indexed="8"/>
      <name val="Arial"/>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Arial"/>
      <family val="2"/>
    </font>
    <font>
      <sz val="8"/>
      <color rgb="FF00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thin">
        <color indexed="8"/>
      </top>
      <bottom style="thin"/>
    </border>
    <border>
      <left style="thin">
        <color indexed="8"/>
      </left>
      <right>
        <color indexed="63"/>
      </right>
      <top style="thin">
        <color indexed="8"/>
      </top>
      <bottom style="thin">
        <color indexed="8"/>
      </bottom>
    </border>
    <border>
      <left style="medium"/>
      <right style="medium"/>
      <top style="medium"/>
      <bottom style="medium"/>
    </border>
    <border>
      <left style="medium"/>
      <right>
        <color indexed="63"/>
      </right>
      <top style="medium"/>
      <bottom style="medium"/>
    </border>
    <border>
      <left style="thin"/>
      <right>
        <color indexed="63"/>
      </right>
      <top style="thin"/>
      <bottom>
        <color indexed="63"/>
      </bottom>
    </border>
    <border>
      <left style="thin">
        <color indexed="8"/>
      </left>
      <right style="thin"/>
      <top>
        <color indexed="63"/>
      </top>
      <bottom style="thin"/>
    </border>
    <border>
      <left style="thin"/>
      <right>
        <color indexed="63"/>
      </right>
      <top>
        <color indexed="63"/>
      </top>
      <bottom style="thin"/>
    </border>
    <border>
      <left style="thin">
        <color indexed="8"/>
      </left>
      <right style="thin"/>
      <top style="thin">
        <color indexed="8"/>
      </top>
      <bottom style="thin"/>
    </border>
    <border>
      <left style="thin">
        <color rgb="FF000000"/>
      </left>
      <right style="thin">
        <color rgb="FF000000"/>
      </right>
      <top style="thin">
        <color rgb="FF000000"/>
      </top>
      <bottom style="thin">
        <color rgb="FF0000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7" borderId="7" applyNumberFormat="0" applyAlignment="0" applyProtection="0"/>
    <xf numFmtId="0" fontId="60" fillId="0" borderId="0" applyNumberFormat="0" applyFill="0" applyBorder="0" applyAlignment="0" applyProtection="0"/>
    <xf numFmtId="0" fontId="61" fillId="28"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3" fillId="0" borderId="0">
      <alignment/>
      <protection/>
    </xf>
    <xf numFmtId="0" fontId="6"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31" borderId="0" applyNumberFormat="0" applyBorder="0" applyAlignment="0" applyProtection="0"/>
  </cellStyleXfs>
  <cellXfs count="380">
    <xf numFmtId="0" fontId="0" fillId="0" borderId="0" xfId="0" applyAlignment="1">
      <alignment/>
    </xf>
    <xf numFmtId="0" fontId="1" fillId="0" borderId="0" xfId="0" applyFont="1" applyAlignment="1">
      <alignment horizontal="left" vertical="top"/>
    </xf>
    <xf numFmtId="0" fontId="1" fillId="0" borderId="0" xfId="0" applyFont="1" applyAlignment="1">
      <alignment vertical="top"/>
    </xf>
    <xf numFmtId="0" fontId="1" fillId="0" borderId="0" xfId="0" applyFont="1" applyAlignment="1">
      <alignment vertical="top" wrapText="1"/>
    </xf>
    <xf numFmtId="0" fontId="3" fillId="0" borderId="0" xfId="59" applyAlignment="1">
      <alignment vertical="top" wrapText="1"/>
      <protection/>
    </xf>
    <xf numFmtId="49" fontId="20" fillId="0" borderId="10" xfId="59" applyNumberFormat="1" applyFont="1" applyBorder="1" applyAlignment="1">
      <alignment horizontal="center" vertical="top" wrapText="1"/>
      <protection/>
    </xf>
    <xf numFmtId="49" fontId="20" fillId="0" borderId="10" xfId="59" applyNumberFormat="1" applyFont="1" applyBorder="1" applyAlignment="1">
      <alignment horizontal="center" vertical="center" wrapText="1"/>
      <protection/>
    </xf>
    <xf numFmtId="49" fontId="3" fillId="0" borderId="10" xfId="59" applyNumberFormat="1" applyFont="1" applyBorder="1" applyAlignment="1">
      <alignment horizontal="center" vertical="center" wrapText="1"/>
      <protection/>
    </xf>
    <xf numFmtId="49" fontId="20" fillId="0" borderId="10" xfId="56" applyNumberFormat="1" applyFont="1" applyBorder="1" applyAlignment="1">
      <alignment horizontal="center" vertical="center"/>
      <protection/>
    </xf>
    <xf numFmtId="49" fontId="3" fillId="0" borderId="10" xfId="56" applyNumberFormat="1" applyFont="1" applyBorder="1" applyAlignment="1">
      <alignment horizontal="center" vertical="center"/>
      <protection/>
    </xf>
    <xf numFmtId="0" fontId="3" fillId="0" borderId="11" xfId="0" applyFont="1" applyBorder="1" applyAlignment="1">
      <alignment horizontal="center" vertical="center"/>
    </xf>
    <xf numFmtId="49" fontId="20" fillId="0" borderId="10" xfId="53" applyNumberFormat="1" applyFont="1" applyBorder="1" applyAlignment="1">
      <alignment horizontal="center" vertical="center"/>
      <protection/>
    </xf>
    <xf numFmtId="0" fontId="21" fillId="0" borderId="10" xfId="0" applyFont="1" applyBorder="1" applyAlignment="1">
      <alignment horizontal="center" vertical="center" wrapText="1"/>
    </xf>
    <xf numFmtId="49" fontId="3" fillId="0" borderId="10" xfId="53" applyNumberFormat="1" applyFont="1" applyBorder="1" applyAlignment="1">
      <alignment horizontal="center" vertical="center"/>
      <protection/>
    </xf>
    <xf numFmtId="49" fontId="3" fillId="0" borderId="10" xfId="54" applyNumberFormat="1" applyFont="1" applyBorder="1" applyAlignment="1">
      <alignment horizontal="center" vertical="center"/>
      <protection/>
    </xf>
    <xf numFmtId="49" fontId="20" fillId="0" borderId="10" xfId="57" applyNumberFormat="1" applyFont="1" applyBorder="1" applyAlignment="1">
      <alignment horizontal="center" vertical="center"/>
      <protection/>
    </xf>
    <xf numFmtId="49" fontId="3" fillId="0" borderId="10" xfId="57" applyNumberFormat="1" applyFont="1" applyBorder="1" applyAlignment="1">
      <alignment horizontal="center" vertical="center"/>
      <protection/>
    </xf>
    <xf numFmtId="0" fontId="20" fillId="0" borderId="10" xfId="59" applyFont="1" applyBorder="1" applyAlignment="1">
      <alignment horizontal="center" vertical="center" wrapText="1"/>
      <protection/>
    </xf>
    <xf numFmtId="49" fontId="3" fillId="0" borderId="10" xfId="53" applyNumberFormat="1" applyFont="1" applyFill="1" applyBorder="1" applyAlignment="1">
      <alignment horizontal="center" vertical="center"/>
      <protection/>
    </xf>
    <xf numFmtId="49" fontId="20" fillId="0" borderId="10" xfId="59" applyNumberFormat="1" applyFont="1" applyFill="1" applyBorder="1" applyAlignment="1">
      <alignment horizontal="center" vertical="center" wrapText="1"/>
      <protection/>
    </xf>
    <xf numFmtId="49" fontId="3" fillId="0" borderId="10" xfId="59" applyNumberFormat="1" applyFont="1" applyFill="1" applyBorder="1" applyAlignment="1">
      <alignment horizontal="center" vertical="center" wrapText="1"/>
      <protection/>
    </xf>
    <xf numFmtId="0" fontId="23" fillId="0" borderId="12" xfId="0" applyNumberFormat="1" applyFont="1" applyFill="1" applyBorder="1" applyAlignment="1">
      <alignment horizontal="left" vertical="center" wrapText="1"/>
    </xf>
    <xf numFmtId="0" fontId="23" fillId="0" borderId="10" xfId="0" applyNumberFormat="1" applyFont="1" applyFill="1" applyBorder="1" applyAlignment="1">
      <alignment horizontal="left" vertical="center" wrapText="1"/>
    </xf>
    <xf numFmtId="0" fontId="23" fillId="0" borderId="10" xfId="0" applyFont="1" applyFill="1" applyBorder="1" applyAlignment="1">
      <alignment vertical="center" wrapText="1"/>
    </xf>
    <xf numFmtId="49" fontId="22" fillId="0" borderId="10" xfId="59" applyNumberFormat="1" applyFont="1" applyFill="1" applyBorder="1" applyAlignment="1">
      <alignment horizontal="center" vertical="center" wrapText="1"/>
      <protection/>
    </xf>
    <xf numFmtId="1" fontId="1" fillId="32" borderId="10" xfId="0" applyNumberFormat="1" applyFont="1" applyFill="1" applyBorder="1" applyAlignment="1">
      <alignment horizontal="center" vertical="top" wrapText="1"/>
    </xf>
    <xf numFmtId="0" fontId="3" fillId="0" borderId="0" xfId="59" applyFont="1" applyAlignment="1">
      <alignment horizontal="center" vertical="top" wrapText="1"/>
      <protection/>
    </xf>
    <xf numFmtId="49" fontId="20" fillId="0" borderId="10" xfId="53" applyNumberFormat="1" applyFont="1" applyFill="1" applyBorder="1" applyAlignment="1">
      <alignment horizontal="center" vertical="center"/>
      <protection/>
    </xf>
    <xf numFmtId="0" fontId="4" fillId="0" borderId="10" xfId="0" applyFont="1" applyBorder="1" applyAlignment="1">
      <alignment horizontal="center" wrapText="1"/>
    </xf>
    <xf numFmtId="0" fontId="4" fillId="0" borderId="10" xfId="0" applyFont="1" applyBorder="1" applyAlignment="1">
      <alignment horizontal="center" vertical="center" wrapText="1"/>
    </xf>
    <xf numFmtId="43" fontId="4" fillId="0" borderId="10" xfId="67" applyFont="1" applyBorder="1" applyAlignment="1">
      <alignment horizontal="center" vertical="center" wrapText="1"/>
    </xf>
    <xf numFmtId="43" fontId="25" fillId="0" borderId="10" xfId="0" applyNumberFormat="1" applyFont="1" applyBorder="1" applyAlignment="1">
      <alignment horizontal="center" vertical="center" wrapText="1"/>
    </xf>
    <xf numFmtId="0" fontId="25" fillId="0" borderId="10" xfId="0" applyFont="1" applyBorder="1" applyAlignment="1">
      <alignment horizontal="center" vertical="center" wrapText="1"/>
    </xf>
    <xf numFmtId="43" fontId="25" fillId="0" borderId="10" xfId="67" applyFont="1" applyBorder="1" applyAlignment="1">
      <alignment horizontal="center" vertical="center" wrapText="1"/>
    </xf>
    <xf numFmtId="0" fontId="0" fillId="0" borderId="0" xfId="0" applyAlignment="1">
      <alignment horizontal="right" wrapText="1"/>
    </xf>
    <xf numFmtId="0" fontId="0" fillId="0" borderId="0" xfId="0" applyAlignment="1">
      <alignment horizontal="right"/>
    </xf>
    <xf numFmtId="179" fontId="12" fillId="32" borderId="0" xfId="0" applyNumberFormat="1" applyFont="1" applyFill="1" applyAlignment="1">
      <alignment horizontal="justify" vertical="top" wrapText="1"/>
    </xf>
    <xf numFmtId="0" fontId="1" fillId="32" borderId="0" xfId="0" applyFont="1" applyFill="1" applyAlignment="1" applyProtection="1">
      <alignment vertical="top"/>
      <protection/>
    </xf>
    <xf numFmtId="0" fontId="12" fillId="32" borderId="0" xfId="0" applyFont="1" applyFill="1" applyAlignment="1" applyProtection="1">
      <alignment horizontal="center" vertical="top"/>
      <protection/>
    </xf>
    <xf numFmtId="0" fontId="0" fillId="32" borderId="0" xfId="0" applyFill="1" applyAlignment="1" applyProtection="1">
      <alignment horizontal="center" vertical="top"/>
      <protection/>
    </xf>
    <xf numFmtId="179" fontId="0" fillId="32" borderId="0" xfId="0" applyNumberFormat="1" applyFill="1" applyAlignment="1">
      <alignment vertical="top" wrapText="1"/>
    </xf>
    <xf numFmtId="179" fontId="0" fillId="32" borderId="0" xfId="0" applyNumberFormat="1" applyFill="1" applyAlignment="1">
      <alignment horizontal="justify" vertical="top" wrapText="1"/>
    </xf>
    <xf numFmtId="179" fontId="9" fillId="32" borderId="0" xfId="0" applyNumberFormat="1" applyFont="1" applyFill="1" applyAlignment="1">
      <alignment horizontal="justify" vertical="top" wrapText="1"/>
    </xf>
    <xf numFmtId="179" fontId="2" fillId="32" borderId="0" xfId="0" applyNumberFormat="1" applyFont="1" applyFill="1" applyAlignment="1">
      <alignment vertical="top"/>
    </xf>
    <xf numFmtId="179" fontId="0" fillId="32" borderId="0" xfId="0" applyNumberFormat="1" applyFill="1" applyAlignment="1">
      <alignment vertical="top"/>
    </xf>
    <xf numFmtId="179" fontId="0" fillId="32" borderId="0" xfId="0" applyNumberFormat="1" applyFont="1" applyFill="1" applyAlignment="1">
      <alignment vertical="top"/>
    </xf>
    <xf numFmtId="179" fontId="8" fillId="32" borderId="0" xfId="0" applyNumberFormat="1" applyFont="1" applyFill="1" applyBorder="1" applyAlignment="1">
      <alignment horizontal="center" vertical="top" wrapText="1"/>
    </xf>
    <xf numFmtId="179" fontId="8" fillId="32" borderId="0" xfId="0" applyNumberFormat="1" applyFont="1" applyFill="1" applyBorder="1" applyAlignment="1">
      <alignment vertical="top" wrapText="1"/>
    </xf>
    <xf numFmtId="179" fontId="0" fillId="32" borderId="0" xfId="0" applyNumberFormat="1" applyFont="1" applyFill="1" applyAlignment="1">
      <alignment horizontal="justify" vertical="top" wrapText="1"/>
    </xf>
    <xf numFmtId="179" fontId="16" fillId="32" borderId="10" xfId="0" applyNumberFormat="1" applyFont="1" applyFill="1" applyBorder="1" applyAlignment="1">
      <alignment horizontal="center" vertical="center"/>
    </xf>
    <xf numFmtId="179" fontId="16" fillId="32" borderId="10" xfId="0" applyNumberFormat="1" applyFont="1" applyFill="1" applyBorder="1" applyAlignment="1">
      <alignment horizontal="left" vertical="center"/>
    </xf>
    <xf numFmtId="179" fontId="2" fillId="32" borderId="10" xfId="0" applyNumberFormat="1" applyFont="1" applyFill="1" applyBorder="1" applyAlignment="1" quotePrefix="1">
      <alignment horizontal="center" vertical="center" wrapText="1"/>
    </xf>
    <xf numFmtId="179" fontId="1" fillId="32" borderId="10" xfId="0" applyNumberFormat="1" applyFont="1" applyFill="1" applyBorder="1" applyAlignment="1">
      <alignment horizontal="center" vertical="center" wrapText="1"/>
    </xf>
    <xf numFmtId="179" fontId="1" fillId="32" borderId="10" xfId="0" applyNumberFormat="1" applyFont="1" applyFill="1" applyBorder="1" applyAlignment="1">
      <alignment horizontal="left" vertical="center" wrapText="1"/>
    </xf>
    <xf numFmtId="179" fontId="2" fillId="32" borderId="10" xfId="0" applyNumberFormat="1" applyFont="1" applyFill="1" applyBorder="1" applyAlignment="1" applyProtection="1">
      <alignment vertical="top" wrapText="1"/>
      <protection/>
    </xf>
    <xf numFmtId="179" fontId="2" fillId="32" borderId="10" xfId="0" applyNumberFormat="1" applyFont="1" applyFill="1" applyBorder="1" applyAlignment="1">
      <alignment horizontal="center" vertical="center" wrapText="1"/>
    </xf>
    <xf numFmtId="179" fontId="2" fillId="32" borderId="10" xfId="0" applyNumberFormat="1" applyFont="1" applyFill="1" applyBorder="1" applyAlignment="1">
      <alignment horizontal="left" vertical="center" wrapText="1"/>
    </xf>
    <xf numFmtId="179" fontId="13" fillId="32" borderId="10" xfId="0" applyNumberFormat="1" applyFont="1" applyFill="1" applyBorder="1" applyAlignment="1">
      <alignment horizontal="left" vertical="center"/>
    </xf>
    <xf numFmtId="0" fontId="2" fillId="32" borderId="10" xfId="0" applyFont="1" applyFill="1" applyBorder="1" applyAlignment="1">
      <alignment horizontal="left" vertical="center" wrapText="1"/>
    </xf>
    <xf numFmtId="179" fontId="1" fillId="32" borderId="10" xfId="0" applyNumberFormat="1" applyFont="1" applyFill="1" applyBorder="1" applyAlignment="1" quotePrefix="1">
      <alignment horizontal="center" vertical="center" wrapText="1"/>
    </xf>
    <xf numFmtId="0" fontId="1" fillId="32" borderId="10" xfId="0" applyFont="1" applyFill="1" applyBorder="1" applyAlignment="1">
      <alignment horizontal="left" vertical="center" wrapText="1"/>
    </xf>
    <xf numFmtId="179" fontId="1" fillId="32" borderId="10" xfId="0" applyNumberFormat="1" applyFont="1" applyFill="1" applyBorder="1" applyAlignment="1" applyProtection="1">
      <alignment vertical="top" wrapText="1"/>
      <protection/>
    </xf>
    <xf numFmtId="1" fontId="1" fillId="32" borderId="10" xfId="0" applyNumberFormat="1" applyFont="1" applyFill="1" applyBorder="1" applyAlignment="1">
      <alignment horizontal="center" vertical="center" wrapText="1"/>
    </xf>
    <xf numFmtId="49" fontId="2" fillId="32" borderId="10" xfId="0" applyNumberFormat="1" applyFont="1" applyFill="1" applyBorder="1" applyAlignment="1">
      <alignment horizontal="left" vertical="center" wrapText="1"/>
    </xf>
    <xf numFmtId="0" fontId="2" fillId="32" borderId="10" xfId="0" applyFont="1" applyFill="1" applyBorder="1" applyAlignment="1">
      <alignment horizontal="left" wrapText="1"/>
    </xf>
    <xf numFmtId="1" fontId="2" fillId="32" borderId="10" xfId="0" applyNumberFormat="1" applyFont="1" applyFill="1" applyBorder="1" applyAlignment="1">
      <alignment horizontal="center" vertical="center" wrapText="1"/>
    </xf>
    <xf numFmtId="49" fontId="17" fillId="32" borderId="10" xfId="0" applyNumberFormat="1" applyFont="1" applyFill="1" applyBorder="1" applyAlignment="1">
      <alignment horizontal="left" vertical="center" wrapText="1"/>
    </xf>
    <xf numFmtId="0" fontId="1" fillId="32" borderId="10" xfId="0" applyFont="1" applyFill="1" applyBorder="1" applyAlignment="1">
      <alignment vertical="top" wrapText="1"/>
    </xf>
    <xf numFmtId="0" fontId="1" fillId="32" borderId="10" xfId="0" applyFont="1" applyFill="1" applyBorder="1" applyAlignment="1">
      <alignment horizontal="left" vertical="top" wrapText="1"/>
    </xf>
    <xf numFmtId="0" fontId="2" fillId="32" borderId="10" xfId="0" applyFont="1" applyFill="1" applyBorder="1" applyAlignment="1">
      <alignment vertical="top" wrapText="1"/>
    </xf>
    <xf numFmtId="0" fontId="1"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19" fillId="32" borderId="10" xfId="0" applyFont="1" applyFill="1" applyBorder="1" applyAlignment="1">
      <alignment horizontal="left" vertical="center" wrapText="1"/>
    </xf>
    <xf numFmtId="1" fontId="19" fillId="32" borderId="10" xfId="0" applyNumberFormat="1" applyFont="1" applyFill="1" applyBorder="1" applyAlignment="1">
      <alignment horizontal="center" vertical="center" wrapText="1"/>
    </xf>
    <xf numFmtId="0" fontId="24" fillId="32" borderId="10" xfId="0" applyFont="1" applyFill="1" applyBorder="1" applyAlignment="1">
      <alignment horizontal="left" vertical="center" wrapText="1"/>
    </xf>
    <xf numFmtId="1" fontId="24" fillId="32" borderId="10" xfId="0" applyNumberFormat="1" applyFont="1" applyFill="1" applyBorder="1" applyAlignment="1">
      <alignment horizontal="center" vertical="center" wrapText="1"/>
    </xf>
    <xf numFmtId="0" fontId="1" fillId="32" borderId="10" xfId="0" applyFont="1" applyFill="1" applyBorder="1" applyAlignment="1">
      <alignment horizontal="left" vertical="center" wrapText="1"/>
    </xf>
    <xf numFmtId="0" fontId="1" fillId="32" borderId="10" xfId="0" applyFont="1" applyFill="1" applyBorder="1" applyAlignment="1">
      <alignment horizontal="center" vertical="center" wrapText="1"/>
    </xf>
    <xf numFmtId="0" fontId="18" fillId="32" borderId="10" xfId="0" applyFont="1" applyFill="1" applyBorder="1" applyAlignment="1">
      <alignment horizontal="center" vertical="center" wrapText="1"/>
    </xf>
    <xf numFmtId="49" fontId="1" fillId="32" borderId="10" xfId="58" applyNumberFormat="1" applyFont="1" applyFill="1" applyBorder="1" applyAlignment="1">
      <alignment horizontal="center" vertical="center" wrapText="1"/>
      <protection/>
    </xf>
    <xf numFmtId="49" fontId="1" fillId="32" borderId="10" xfId="0" applyNumberFormat="1" applyFont="1" applyFill="1" applyBorder="1" applyAlignment="1">
      <alignment horizontal="left" vertical="center" wrapText="1"/>
    </xf>
    <xf numFmtId="0" fontId="24" fillId="32" borderId="10" xfId="0"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179" fontId="2" fillId="32" borderId="10" xfId="0" applyNumberFormat="1" applyFont="1" applyFill="1" applyBorder="1" applyAlignment="1">
      <alignment vertical="top"/>
    </xf>
    <xf numFmtId="49" fontId="10" fillId="32" borderId="10" xfId="0" applyNumberFormat="1" applyFont="1" applyFill="1" applyBorder="1" applyAlignment="1">
      <alignment horizontal="left" vertical="center" wrapText="1"/>
    </xf>
    <xf numFmtId="49" fontId="19" fillId="32" borderId="10" xfId="0" applyNumberFormat="1" applyFont="1" applyFill="1" applyBorder="1" applyAlignment="1">
      <alignment horizontal="left" vertical="center" wrapText="1"/>
    </xf>
    <xf numFmtId="0" fontId="2" fillId="32" borderId="10" xfId="0" applyNumberFormat="1"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0" fontId="1" fillId="33" borderId="10" xfId="0" applyNumberFormat="1" applyFont="1" applyFill="1" applyBorder="1" applyAlignment="1">
      <alignment vertical="top" wrapText="1"/>
    </xf>
    <xf numFmtId="179" fontId="2" fillId="32" borderId="13" xfId="0" applyNumberFormat="1" applyFont="1" applyFill="1" applyBorder="1" applyAlignment="1" applyProtection="1">
      <alignment vertical="top" wrapText="1"/>
      <protection/>
    </xf>
    <xf numFmtId="49" fontId="1" fillId="32" borderId="10" xfId="0" applyNumberFormat="1" applyFont="1" applyFill="1" applyBorder="1" applyAlignment="1">
      <alignment horizontal="center" vertical="center"/>
    </xf>
    <xf numFmtId="49" fontId="2" fillId="32" borderId="10" xfId="0" applyNumberFormat="1" applyFont="1" applyFill="1" applyBorder="1" applyAlignment="1">
      <alignment horizontal="center" vertical="center"/>
    </xf>
    <xf numFmtId="1" fontId="1" fillId="32" borderId="10" xfId="0" applyNumberFormat="1" applyFont="1" applyFill="1" applyBorder="1" applyAlignment="1">
      <alignment horizontal="center" vertical="center"/>
    </xf>
    <xf numFmtId="179" fontId="2" fillId="32" borderId="10" xfId="58" applyNumberFormat="1" applyFont="1" applyFill="1" applyBorder="1" applyAlignment="1">
      <alignment horizontal="center" vertical="center" wrapText="1"/>
      <protection/>
    </xf>
    <xf numFmtId="179" fontId="1" fillId="32" borderId="12" xfId="0" applyNumberFormat="1" applyFont="1" applyFill="1" applyBorder="1" applyAlignment="1">
      <alignment horizontal="center" vertical="center" wrapText="1"/>
    </xf>
    <xf numFmtId="0" fontId="2" fillId="0" borderId="0" xfId="0" applyFont="1" applyAlignment="1">
      <alignment horizontal="center"/>
    </xf>
    <xf numFmtId="0" fontId="22" fillId="0" borderId="10" xfId="59" applyFont="1" applyFill="1" applyBorder="1" applyAlignment="1">
      <alignment vertical="center" wrapText="1"/>
      <protection/>
    </xf>
    <xf numFmtId="0" fontId="12" fillId="32" borderId="0" xfId="0" applyFont="1" applyFill="1" applyAlignment="1" applyProtection="1">
      <alignment vertical="top"/>
      <protection/>
    </xf>
    <xf numFmtId="0" fontId="1" fillId="32" borderId="0" xfId="0" applyFont="1" applyFill="1" applyAlignment="1" applyProtection="1">
      <alignment horizontal="center" vertical="top" wrapText="1"/>
      <protection/>
    </xf>
    <xf numFmtId="179" fontId="1" fillId="32" borderId="0" xfId="0" applyNumberFormat="1" applyFont="1" applyFill="1" applyAlignment="1" applyProtection="1">
      <alignment vertical="top" wrapText="1"/>
      <protection/>
    </xf>
    <xf numFmtId="179" fontId="12" fillId="32" borderId="0" xfId="0" applyNumberFormat="1" applyFont="1" applyFill="1" applyAlignment="1" applyProtection="1">
      <alignment horizontal="right" vertical="top"/>
      <protection/>
    </xf>
    <xf numFmtId="0" fontId="18" fillId="32" borderId="14" xfId="0" applyFont="1" applyFill="1" applyBorder="1" applyAlignment="1" applyProtection="1">
      <alignment horizontal="center" vertical="top"/>
      <protection/>
    </xf>
    <xf numFmtId="0" fontId="18" fillId="32" borderId="15" xfId="0" applyFont="1" applyFill="1" applyBorder="1" applyAlignment="1" applyProtection="1">
      <alignment horizontal="center" vertical="top"/>
      <protection/>
    </xf>
    <xf numFmtId="0" fontId="18" fillId="32" borderId="16" xfId="0" applyFont="1" applyFill="1" applyBorder="1" applyAlignment="1" applyProtection="1">
      <alignment horizontal="center" vertical="top"/>
      <protection/>
    </xf>
    <xf numFmtId="0" fontId="18" fillId="32" borderId="17" xfId="0" applyFont="1" applyFill="1" applyBorder="1" applyAlignment="1" applyProtection="1">
      <alignment horizontal="center" vertical="top"/>
      <protection/>
    </xf>
    <xf numFmtId="1" fontId="18" fillId="32" borderId="17" xfId="0" applyNumberFormat="1" applyFont="1" applyFill="1" applyBorder="1" applyAlignment="1" applyProtection="1">
      <alignment horizontal="center" vertical="top"/>
      <protection/>
    </xf>
    <xf numFmtId="179" fontId="2" fillId="32" borderId="10" xfId="0" applyNumberFormat="1" applyFont="1" applyFill="1" applyBorder="1" applyAlignment="1">
      <alignment horizontal="justify" vertical="top" wrapText="1"/>
    </xf>
    <xf numFmtId="49" fontId="11" fillId="32" borderId="10" xfId="0" applyNumberFormat="1" applyFont="1" applyFill="1" applyBorder="1" applyAlignment="1">
      <alignment horizontal="center" vertical="center"/>
    </xf>
    <xf numFmtId="49" fontId="11" fillId="32" borderId="13" xfId="0" applyNumberFormat="1" applyFont="1" applyFill="1" applyBorder="1" applyAlignment="1">
      <alignment horizontal="center" vertical="center"/>
    </xf>
    <xf numFmtId="179" fontId="1" fillId="32" borderId="13" xfId="0" applyNumberFormat="1" applyFont="1" applyFill="1" applyBorder="1" applyAlignment="1" applyProtection="1">
      <alignment vertical="top" wrapText="1"/>
      <protection/>
    </xf>
    <xf numFmtId="179" fontId="24" fillId="32" borderId="10" xfId="0" applyNumberFormat="1" applyFont="1" applyFill="1" applyBorder="1" applyAlignment="1">
      <alignment horizontal="left" vertical="center" wrapText="1"/>
    </xf>
    <xf numFmtId="49" fontId="15"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top"/>
    </xf>
    <xf numFmtId="0" fontId="24" fillId="32" borderId="11" xfId="0" applyFont="1" applyFill="1" applyBorder="1" applyAlignment="1">
      <alignment horizontal="left" vertical="center" wrapText="1"/>
    </xf>
    <xf numFmtId="0" fontId="2" fillId="32" borderId="12" xfId="0" applyFont="1" applyFill="1" applyBorder="1" applyAlignment="1">
      <alignment horizontal="left" vertical="center" wrapText="1"/>
    </xf>
    <xf numFmtId="1" fontId="1" fillId="32" borderId="17" xfId="0" applyNumberFormat="1" applyFont="1" applyFill="1" applyBorder="1" applyAlignment="1">
      <alignment horizontal="center" vertical="center" wrapText="1"/>
    </xf>
    <xf numFmtId="179" fontId="2" fillId="32" borderId="17" xfId="0" applyNumberFormat="1" applyFont="1" applyFill="1" applyBorder="1" applyAlignment="1">
      <alignment horizontal="center" vertical="center" wrapText="1"/>
    </xf>
    <xf numFmtId="49" fontId="2" fillId="32" borderId="17" xfId="0" applyNumberFormat="1" applyFont="1" applyFill="1" applyBorder="1" applyAlignment="1">
      <alignment horizontal="center" vertical="center"/>
    </xf>
    <xf numFmtId="0" fontId="19" fillId="32" borderId="18" xfId="0" applyFont="1" applyFill="1" applyBorder="1" applyAlignment="1">
      <alignment horizontal="left" vertical="center" wrapText="1"/>
    </xf>
    <xf numFmtId="49" fontId="11" fillId="32" borderId="17" xfId="0" applyNumberFormat="1" applyFont="1" applyFill="1" applyBorder="1" applyAlignment="1">
      <alignment horizontal="center" vertical="center"/>
    </xf>
    <xf numFmtId="0" fontId="24" fillId="32" borderId="19" xfId="0" applyFont="1" applyFill="1" applyBorder="1" applyAlignment="1">
      <alignment horizontal="left" vertical="center" wrapText="1"/>
    </xf>
    <xf numFmtId="0" fontId="19" fillId="32" borderId="0" xfId="0" applyFont="1" applyFill="1" applyBorder="1" applyAlignment="1">
      <alignment horizontal="left" vertical="center" wrapText="1"/>
    </xf>
    <xf numFmtId="49" fontId="1" fillId="32" borderId="12" xfId="0" applyNumberFormat="1" applyFont="1" applyFill="1" applyBorder="1" applyAlignment="1">
      <alignment horizontal="center" vertical="center"/>
    </xf>
    <xf numFmtId="0" fontId="24" fillId="32" borderId="20" xfId="0" applyFont="1" applyFill="1" applyBorder="1" applyAlignment="1">
      <alignment horizontal="left" vertical="center" wrapText="1"/>
    </xf>
    <xf numFmtId="0" fontId="24" fillId="32" borderId="18" xfId="0" applyFont="1" applyFill="1" applyBorder="1" applyAlignment="1">
      <alignment horizontal="left" vertical="center" wrapText="1"/>
    </xf>
    <xf numFmtId="0" fontId="19" fillId="32" borderId="10" xfId="0" applyFont="1" applyFill="1" applyBorder="1" applyAlignment="1">
      <alignment horizontal="left" vertical="top" wrapText="1"/>
    </xf>
    <xf numFmtId="49" fontId="19" fillId="32" borderId="21" xfId="0" applyNumberFormat="1" applyFont="1" applyFill="1" applyBorder="1" applyAlignment="1">
      <alignment horizontal="left" vertical="center" wrapText="1"/>
    </xf>
    <xf numFmtId="179" fontId="19" fillId="32" borderId="10" xfId="0" applyNumberFormat="1" applyFont="1" applyFill="1" applyBorder="1" applyAlignment="1">
      <alignment horizontal="left" vertical="center" wrapText="1"/>
    </xf>
    <xf numFmtId="49" fontId="2" fillId="32" borderId="17" xfId="0" applyNumberFormat="1" applyFont="1" applyFill="1" applyBorder="1" applyAlignment="1">
      <alignment horizontal="left" vertical="center"/>
    </xf>
    <xf numFmtId="0" fontId="2" fillId="32" borderId="18" xfId="0" applyFont="1" applyFill="1" applyBorder="1" applyAlignment="1">
      <alignment horizontal="left" vertical="center" wrapText="1"/>
    </xf>
    <xf numFmtId="0" fontId="2" fillId="32" borderId="11" xfId="0" applyFont="1" applyFill="1" applyBorder="1" applyAlignment="1">
      <alignment horizontal="left" vertical="center" wrapText="1"/>
    </xf>
    <xf numFmtId="49" fontId="19" fillId="32" borderId="18" xfId="0" applyNumberFormat="1" applyFont="1" applyFill="1" applyBorder="1" applyAlignment="1">
      <alignment horizontal="left" vertical="center" wrapText="1"/>
    </xf>
    <xf numFmtId="1" fontId="19" fillId="32" borderId="17" xfId="0" applyNumberFormat="1" applyFont="1" applyFill="1" applyBorder="1" applyAlignment="1">
      <alignment horizontal="center" vertical="center" wrapText="1"/>
    </xf>
    <xf numFmtId="0" fontId="19" fillId="32" borderId="11" xfId="0" applyFont="1" applyFill="1" applyBorder="1" applyAlignment="1">
      <alignment horizontal="left" vertical="center" wrapText="1"/>
    </xf>
    <xf numFmtId="1" fontId="24" fillId="32" borderId="12" xfId="0" applyNumberFormat="1" applyFont="1" applyFill="1" applyBorder="1" applyAlignment="1">
      <alignment horizontal="center" vertical="center" wrapText="1"/>
    </xf>
    <xf numFmtId="49" fontId="19" fillId="32" borderId="22" xfId="0" applyNumberFormat="1" applyFont="1" applyFill="1" applyBorder="1" applyAlignment="1">
      <alignment horizontal="left" vertical="center" wrapText="1"/>
    </xf>
    <xf numFmtId="0" fontId="2" fillId="32" borderId="0" xfId="0" applyFont="1" applyFill="1" applyBorder="1" applyAlignment="1">
      <alignment horizontal="left" vertical="center" wrapText="1"/>
    </xf>
    <xf numFmtId="49" fontId="2" fillId="32" borderId="10" xfId="0" applyNumberFormat="1" applyFont="1" applyFill="1" applyBorder="1" applyAlignment="1">
      <alignment horizontal="center" vertical="top"/>
    </xf>
    <xf numFmtId="0" fontId="19" fillId="32" borderId="10" xfId="0" applyFont="1" applyFill="1" applyBorder="1" applyAlignment="1">
      <alignment horizontal="left" wrapText="1"/>
    </xf>
    <xf numFmtId="49" fontId="2" fillId="32" borderId="17" xfId="0" applyNumberFormat="1" applyFont="1" applyFill="1" applyBorder="1" applyAlignment="1">
      <alignment horizontal="center" vertical="center" wrapText="1"/>
    </xf>
    <xf numFmtId="179" fontId="19" fillId="32" borderId="10" xfId="0" applyNumberFormat="1" applyFont="1" applyFill="1" applyBorder="1" applyAlignment="1">
      <alignment horizontal="center" vertical="center" wrapText="1"/>
    </xf>
    <xf numFmtId="49" fontId="2" fillId="32" borderId="21" xfId="0" applyNumberFormat="1" applyFont="1" applyFill="1" applyBorder="1" applyAlignment="1">
      <alignment horizontal="left" vertical="center" wrapText="1"/>
    </xf>
    <xf numFmtId="179" fontId="26" fillId="32" borderId="10" xfId="0" applyNumberFormat="1" applyFont="1" applyFill="1" applyBorder="1" applyAlignment="1">
      <alignment horizontal="center" vertical="center" wrapText="1"/>
    </xf>
    <xf numFmtId="0" fontId="2" fillId="32" borderId="17" xfId="0" applyFont="1" applyFill="1" applyBorder="1" applyAlignment="1">
      <alignment horizontal="left" vertical="center" wrapText="1"/>
    </xf>
    <xf numFmtId="0" fontId="19" fillId="32" borderId="23" xfId="0" applyFont="1" applyFill="1" applyBorder="1" applyAlignment="1">
      <alignment horizontal="left" vertical="center" wrapText="1"/>
    </xf>
    <xf numFmtId="0" fontId="24" fillId="32" borderId="23" xfId="0" applyFont="1" applyFill="1" applyBorder="1" applyAlignment="1">
      <alignment horizontal="left" vertical="center" wrapText="1"/>
    </xf>
    <xf numFmtId="0" fontId="2" fillId="32" borderId="11" xfId="0" applyNumberFormat="1" applyFont="1" applyFill="1" applyBorder="1" applyAlignment="1">
      <alignment horizontal="center" vertical="center" wrapText="1"/>
    </xf>
    <xf numFmtId="0" fontId="2" fillId="32" borderId="24" xfId="0" applyNumberFormat="1" applyFont="1" applyFill="1" applyBorder="1" applyAlignment="1">
      <alignment horizontal="center" vertical="center" wrapText="1"/>
    </xf>
    <xf numFmtId="0" fontId="1" fillId="32" borderId="17" xfId="0" applyFont="1" applyFill="1" applyBorder="1" applyAlignment="1">
      <alignment horizontal="left" vertical="center" wrapText="1"/>
    </xf>
    <xf numFmtId="0" fontId="1" fillId="32" borderId="11" xfId="0" applyNumberFormat="1" applyFont="1" applyFill="1" applyBorder="1" applyAlignment="1">
      <alignment horizontal="center" vertical="center" wrapText="1"/>
    </xf>
    <xf numFmtId="0" fontId="1" fillId="32" borderId="17" xfId="0" applyFont="1" applyFill="1" applyBorder="1" applyAlignment="1">
      <alignment horizontal="center" vertical="center" wrapText="1"/>
    </xf>
    <xf numFmtId="0" fontId="19" fillId="32" borderId="17" xfId="0" applyFont="1" applyFill="1" applyBorder="1" applyAlignment="1">
      <alignment horizontal="left" vertical="center" wrapText="1"/>
    </xf>
    <xf numFmtId="0" fontId="24" fillId="32" borderId="17" xfId="0" applyFont="1" applyFill="1" applyBorder="1" applyAlignment="1">
      <alignment horizontal="left" vertical="center" wrapText="1"/>
    </xf>
    <xf numFmtId="49" fontId="1" fillId="32" borderId="17" xfId="0" applyNumberFormat="1" applyFont="1" applyFill="1" applyBorder="1" applyAlignment="1">
      <alignment horizontal="center" vertical="center" wrapText="1"/>
    </xf>
    <xf numFmtId="0" fontId="24" fillId="32" borderId="10" xfId="0" applyFont="1" applyFill="1" applyBorder="1" applyAlignment="1">
      <alignment horizontal="left" wrapText="1"/>
    </xf>
    <xf numFmtId="179" fontId="1" fillId="32" borderId="17" xfId="0" applyNumberFormat="1" applyFont="1" applyFill="1" applyBorder="1" applyAlignment="1">
      <alignment horizontal="center" vertical="center" wrapText="1"/>
    </xf>
    <xf numFmtId="49" fontId="1" fillId="32" borderId="21" xfId="0" applyNumberFormat="1" applyFont="1" applyFill="1" applyBorder="1" applyAlignment="1">
      <alignment horizontal="left" vertical="center" wrapText="1"/>
    </xf>
    <xf numFmtId="1" fontId="19" fillId="32" borderId="12" xfId="0" applyNumberFormat="1" applyFont="1" applyFill="1" applyBorder="1" applyAlignment="1">
      <alignment horizontal="center" vertical="center" wrapText="1"/>
    </xf>
    <xf numFmtId="49" fontId="11" fillId="32" borderId="0" xfId="0" applyNumberFormat="1" applyFont="1" applyFill="1" applyAlignment="1">
      <alignment horizontal="center" vertical="center"/>
    </xf>
    <xf numFmtId="49" fontId="11" fillId="32" borderId="10" xfId="0" applyNumberFormat="1" applyFont="1" applyFill="1" applyBorder="1" applyAlignment="1">
      <alignment horizontal="center" vertical="center" wrapText="1"/>
    </xf>
    <xf numFmtId="49" fontId="15" fillId="32" borderId="10" xfId="0" applyNumberFormat="1" applyFont="1" applyFill="1" applyBorder="1" applyAlignment="1">
      <alignment horizontal="center" vertical="center" wrapText="1"/>
    </xf>
    <xf numFmtId="0" fontId="1" fillId="32" borderId="0" xfId="0" applyFont="1" applyFill="1" applyAlignment="1" applyProtection="1">
      <alignment vertical="top" wrapText="1"/>
      <protection/>
    </xf>
    <xf numFmtId="179" fontId="8" fillId="32" borderId="0" xfId="0" applyNumberFormat="1" applyFont="1" applyFill="1" applyBorder="1" applyAlignment="1">
      <alignment horizontal="left" vertical="top" wrapText="1"/>
    </xf>
    <xf numFmtId="179" fontId="16" fillId="32" borderId="10" xfId="0" applyNumberFormat="1" applyFont="1" applyFill="1" applyBorder="1" applyAlignment="1">
      <alignment horizontal="left" vertical="center" wrapText="1"/>
    </xf>
    <xf numFmtId="0" fontId="18" fillId="0" borderId="25" xfId="0" applyFont="1" applyBorder="1" applyAlignment="1">
      <alignment horizontal="center" vertical="center" wrapText="1"/>
    </xf>
    <xf numFmtId="0" fontId="0" fillId="32" borderId="0" xfId="0" applyFont="1" applyFill="1" applyAlignment="1">
      <alignment vertical="top" wrapText="1"/>
    </xf>
    <xf numFmtId="0" fontId="19" fillId="32" borderId="0" xfId="0" applyFont="1" applyFill="1" applyAlignment="1">
      <alignment vertical="center" wrapText="1"/>
    </xf>
    <xf numFmtId="0" fontId="1" fillId="32" borderId="0" xfId="0" applyFont="1" applyFill="1" applyAlignment="1" applyProtection="1">
      <alignment wrapText="1"/>
      <protection/>
    </xf>
    <xf numFmtId="0" fontId="19" fillId="32" borderId="0" xfId="0" applyFont="1" applyFill="1" applyAlignment="1">
      <alignment horizontal="center" vertical="center" wrapText="1"/>
    </xf>
    <xf numFmtId="0" fontId="19" fillId="32" borderId="10" xfId="0" applyFont="1" applyFill="1" applyBorder="1" applyAlignment="1">
      <alignment horizontal="center" vertical="center" wrapText="1"/>
    </xf>
    <xf numFmtId="0" fontId="2" fillId="32" borderId="10" xfId="0" applyFont="1" applyFill="1" applyBorder="1" applyAlignment="1">
      <alignment horizontal="center" vertical="top" wrapText="1"/>
    </xf>
    <xf numFmtId="0" fontId="1" fillId="32" borderId="10" xfId="0" applyFont="1" applyFill="1" applyBorder="1" applyAlignment="1">
      <alignment horizontal="center" vertical="top" wrapText="1"/>
    </xf>
    <xf numFmtId="0" fontId="24" fillId="32" borderId="10" xfId="0" applyFont="1" applyFill="1" applyBorder="1" applyAlignment="1">
      <alignment vertical="top" wrapText="1"/>
    </xf>
    <xf numFmtId="0" fontId="19" fillId="32" borderId="10" xfId="0" applyFont="1" applyFill="1" applyBorder="1" applyAlignment="1">
      <alignment vertical="top" wrapText="1"/>
    </xf>
    <xf numFmtId="1" fontId="24" fillId="32" borderId="10" xfId="0" applyNumberFormat="1" applyFont="1" applyFill="1" applyBorder="1" applyAlignment="1">
      <alignment horizontal="center" vertical="center"/>
    </xf>
    <xf numFmtId="0" fontId="24" fillId="32" borderId="10" xfId="0" applyFont="1" applyFill="1" applyBorder="1" applyAlignment="1">
      <alignment horizontal="left" vertical="top" wrapText="1"/>
    </xf>
    <xf numFmtId="0" fontId="24" fillId="32" borderId="10" xfId="0" applyFont="1" applyFill="1" applyBorder="1" applyAlignment="1">
      <alignment wrapText="1"/>
    </xf>
    <xf numFmtId="0" fontId="19" fillId="32" borderId="10" xfId="0" applyFont="1" applyFill="1" applyBorder="1" applyAlignment="1">
      <alignment wrapText="1"/>
    </xf>
    <xf numFmtId="0" fontId="24" fillId="32" borderId="22" xfId="0" applyFont="1" applyFill="1" applyBorder="1" applyAlignment="1">
      <alignment vertical="center" wrapText="1"/>
    </xf>
    <xf numFmtId="0" fontId="19" fillId="32" borderId="14" xfId="0" applyFont="1" applyFill="1" applyBorder="1" applyAlignment="1">
      <alignment horizontal="center" vertical="center" wrapText="1"/>
    </xf>
    <xf numFmtId="0" fontId="24" fillId="32" borderId="22" xfId="0" applyFont="1" applyFill="1" applyBorder="1" applyAlignment="1">
      <alignment horizontal="right" vertical="center" wrapText="1"/>
    </xf>
    <xf numFmtId="179" fontId="0" fillId="32" borderId="10" xfId="0" applyNumberFormat="1" applyFill="1" applyBorder="1" applyAlignment="1">
      <alignment vertical="top"/>
    </xf>
    <xf numFmtId="179" fontId="0" fillId="32" borderId="10" xfId="0" applyNumberFormat="1" applyFont="1" applyFill="1" applyBorder="1" applyAlignment="1">
      <alignment vertical="top"/>
    </xf>
    <xf numFmtId="179" fontId="12" fillId="32" borderId="10" xfId="0" applyNumberFormat="1" applyFont="1" applyFill="1" applyBorder="1" applyAlignment="1">
      <alignment vertical="top" wrapText="1"/>
    </xf>
    <xf numFmtId="0" fontId="0" fillId="32" borderId="0" xfId="0" applyFill="1" applyAlignment="1">
      <alignment/>
    </xf>
    <xf numFmtId="1" fontId="2" fillId="32" borderId="10" xfId="0" applyNumberFormat="1" applyFont="1" applyFill="1" applyBorder="1" applyAlignment="1">
      <alignment horizontal="center" vertical="center"/>
    </xf>
    <xf numFmtId="0" fontId="24" fillId="32" borderId="10" xfId="0" applyFont="1" applyFill="1" applyBorder="1" applyAlignment="1">
      <alignment vertical="center" wrapText="1"/>
    </xf>
    <xf numFmtId="0" fontId="19" fillId="32" borderId="10" xfId="0" applyFont="1" applyFill="1" applyBorder="1" applyAlignment="1">
      <alignment vertical="center" wrapText="1"/>
    </xf>
    <xf numFmtId="0" fontId="27" fillId="32" borderId="10" xfId="0" applyFont="1" applyFill="1" applyBorder="1" applyAlignment="1">
      <alignment vertical="center" wrapText="1"/>
    </xf>
    <xf numFmtId="0" fontId="2" fillId="33" borderId="10" xfId="0" applyNumberFormat="1" applyFont="1" applyFill="1" applyBorder="1" applyAlignment="1">
      <alignment vertical="top" wrapText="1"/>
    </xf>
    <xf numFmtId="0" fontId="3" fillId="0" borderId="10" xfId="59" applyFont="1" applyFill="1" applyBorder="1" applyAlignment="1">
      <alignment vertical="center" wrapText="1"/>
      <protection/>
    </xf>
    <xf numFmtId="49" fontId="20" fillId="0" borderId="10" xfId="59" applyNumberFormat="1" applyFont="1" applyBorder="1" applyAlignment="1">
      <alignment horizontal="left" vertical="center" wrapText="1"/>
      <protection/>
    </xf>
    <xf numFmtId="0" fontId="20" fillId="0" borderId="10" xfId="56" applyFont="1" applyBorder="1" applyAlignment="1">
      <alignment vertical="center" wrapText="1"/>
      <protection/>
    </xf>
    <xf numFmtId="0" fontId="3" fillId="0" borderId="11" xfId="0" applyFont="1" applyBorder="1" applyAlignment="1">
      <alignment vertical="center" wrapText="1"/>
    </xf>
    <xf numFmtId="49" fontId="3" fillId="0" borderId="10" xfId="59" applyNumberFormat="1" applyFont="1" applyBorder="1" applyAlignment="1">
      <alignment horizontal="left" vertical="center" wrapText="1"/>
      <protection/>
    </xf>
    <xf numFmtId="0" fontId="20" fillId="0" borderId="10" xfId="53" applyFont="1" applyBorder="1" applyAlignment="1">
      <alignment vertical="center" wrapText="1"/>
      <protection/>
    </xf>
    <xf numFmtId="0" fontId="21" fillId="0" borderId="10" xfId="0" applyFont="1" applyBorder="1" applyAlignment="1">
      <alignment vertical="center" wrapText="1"/>
    </xf>
    <xf numFmtId="0" fontId="3" fillId="0" borderId="10" xfId="53" applyFont="1" applyFill="1" applyBorder="1" applyAlignment="1">
      <alignment vertical="center" wrapText="1"/>
      <protection/>
    </xf>
    <xf numFmtId="0" fontId="20" fillId="0" borderId="10" xfId="59" applyFont="1" applyBorder="1" applyAlignment="1">
      <alignment vertical="center" wrapText="1"/>
      <protection/>
    </xf>
    <xf numFmtId="0" fontId="3" fillId="0" borderId="10" xfId="59" applyFont="1" applyBorder="1" applyAlignment="1">
      <alignment vertical="center" wrapText="1"/>
      <protection/>
    </xf>
    <xf numFmtId="0" fontId="3" fillId="0" borderId="10" xfId="54" applyFont="1" applyBorder="1" applyAlignment="1">
      <alignment vertical="center" wrapText="1"/>
      <protection/>
    </xf>
    <xf numFmtId="0" fontId="20" fillId="0" borderId="10" xfId="57" applyFont="1" applyBorder="1" applyAlignment="1">
      <alignment vertical="center" wrapText="1"/>
      <protection/>
    </xf>
    <xf numFmtId="0" fontId="3" fillId="0" borderId="10" xfId="57" applyFont="1" applyBorder="1" applyAlignment="1">
      <alignment vertical="center"/>
      <protection/>
    </xf>
    <xf numFmtId="0" fontId="20" fillId="0" borderId="10" xfId="57" applyFont="1" applyBorder="1" applyAlignment="1">
      <alignment vertical="center"/>
      <protection/>
    </xf>
    <xf numFmtId="0" fontId="3" fillId="0" borderId="10" xfId="57" applyFont="1" applyBorder="1" applyAlignment="1">
      <alignment vertical="center" wrapText="1"/>
      <protection/>
    </xf>
    <xf numFmtId="0" fontId="3" fillId="0" borderId="10" xfId="53" applyFont="1" applyBorder="1" applyAlignment="1">
      <alignment vertical="center" wrapText="1"/>
      <protection/>
    </xf>
    <xf numFmtId="0" fontId="20" fillId="0" borderId="10" xfId="59" applyFont="1" applyBorder="1" applyAlignment="1">
      <alignment horizontal="left" vertical="center" wrapText="1"/>
      <protection/>
    </xf>
    <xf numFmtId="0" fontId="22" fillId="0" borderId="10" xfId="59" applyFont="1" applyBorder="1" applyAlignment="1">
      <alignment vertical="center" wrapText="1"/>
      <protection/>
    </xf>
    <xf numFmtId="0" fontId="20" fillId="0" borderId="10" xfId="53" applyFont="1" applyFill="1" applyBorder="1" applyAlignment="1">
      <alignment vertical="center" wrapText="1"/>
      <protection/>
    </xf>
    <xf numFmtId="0" fontId="21" fillId="0" borderId="10" xfId="0" applyFont="1" applyFill="1" applyBorder="1" applyAlignment="1">
      <alignment vertical="center"/>
    </xf>
    <xf numFmtId="0" fontId="3" fillId="0" borderId="10" xfId="59" applyNumberFormat="1" applyFont="1" applyFill="1" applyBorder="1" applyAlignment="1">
      <alignment vertical="center" wrapText="1"/>
      <protection/>
    </xf>
    <xf numFmtId="0" fontId="20"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0" fillId="0" borderId="10" xfId="55" applyFont="1" applyBorder="1" applyAlignment="1">
      <alignment vertical="center" wrapText="1"/>
      <protection/>
    </xf>
    <xf numFmtId="0" fontId="20" fillId="0" borderId="11" xfId="0" applyFont="1" applyBorder="1" applyAlignment="1">
      <alignment horizontal="center" vertical="center"/>
    </xf>
    <xf numFmtId="0" fontId="20" fillId="0" borderId="11" xfId="0" applyFont="1" applyBorder="1" applyAlignment="1">
      <alignment vertical="center" wrapText="1"/>
    </xf>
    <xf numFmtId="179" fontId="1" fillId="32" borderId="0" xfId="0" applyNumberFormat="1" applyFont="1" applyFill="1" applyAlignment="1">
      <alignment horizontal="right" vertical="top"/>
    </xf>
    <xf numFmtId="0" fontId="24" fillId="32" borderId="12" xfId="0" applyFont="1" applyFill="1" applyBorder="1" applyAlignment="1">
      <alignment horizontal="center" vertical="center" wrapText="1"/>
    </xf>
    <xf numFmtId="179" fontId="2" fillId="32" borderId="10" xfId="0" applyNumberFormat="1" applyFont="1" applyFill="1" applyBorder="1" applyAlignment="1">
      <alignment vertical="center" wrapText="1"/>
    </xf>
    <xf numFmtId="179" fontId="2" fillId="32" borderId="10" xfId="0" applyNumberFormat="1" applyFont="1" applyFill="1" applyBorder="1" applyAlignment="1" applyProtection="1">
      <alignment vertical="center" wrapText="1"/>
      <protection/>
    </xf>
    <xf numFmtId="179" fontId="1" fillId="32" borderId="10" xfId="0" applyNumberFormat="1" applyFont="1" applyFill="1" applyBorder="1" applyAlignment="1" applyProtection="1">
      <alignment vertical="center" wrapText="1"/>
      <protection/>
    </xf>
    <xf numFmtId="0" fontId="1" fillId="32" borderId="10" xfId="0" applyFont="1" applyFill="1" applyBorder="1" applyAlignment="1">
      <alignment vertical="center" wrapText="1"/>
    </xf>
    <xf numFmtId="0" fontId="2" fillId="32" borderId="10" xfId="0" applyFont="1" applyFill="1" applyBorder="1" applyAlignment="1">
      <alignment vertical="center" wrapText="1"/>
    </xf>
    <xf numFmtId="179" fontId="1" fillId="32" borderId="13" xfId="0" applyNumberFormat="1" applyFont="1" applyFill="1" applyBorder="1" applyAlignment="1" applyProtection="1">
      <alignment vertical="center" wrapText="1"/>
      <protection/>
    </xf>
    <xf numFmtId="179" fontId="2" fillId="32" borderId="10" xfId="0" applyNumberFormat="1" applyFont="1" applyFill="1" applyBorder="1" applyAlignment="1">
      <alignment vertical="center"/>
    </xf>
    <xf numFmtId="0" fontId="2" fillId="32" borderId="10" xfId="0" applyNumberFormat="1" applyFont="1" applyFill="1" applyBorder="1" applyAlignment="1">
      <alignment vertical="center" wrapText="1"/>
    </xf>
    <xf numFmtId="0" fontId="1" fillId="33" borderId="10" xfId="0" applyNumberFormat="1" applyFont="1" applyFill="1" applyBorder="1" applyAlignment="1">
      <alignment vertical="center" wrapText="1"/>
    </xf>
    <xf numFmtId="0" fontId="2" fillId="33" borderId="10" xfId="0" applyNumberFormat="1" applyFont="1" applyFill="1" applyBorder="1" applyAlignment="1">
      <alignment vertical="center" wrapText="1"/>
    </xf>
    <xf numFmtId="179" fontId="2" fillId="32" borderId="13" xfId="0" applyNumberFormat="1" applyFont="1" applyFill="1" applyBorder="1" applyAlignment="1" applyProtection="1">
      <alignment vertical="center" wrapText="1"/>
      <protection/>
    </xf>
    <xf numFmtId="0" fontId="19" fillId="32" borderId="13" xfId="0" applyFont="1" applyFill="1" applyBorder="1" applyAlignment="1">
      <alignment horizontal="left" vertical="center" wrapText="1"/>
    </xf>
    <xf numFmtId="0" fontId="2" fillId="32" borderId="25" xfId="0" applyFont="1" applyFill="1" applyBorder="1" applyAlignment="1" applyProtection="1">
      <alignment horizontal="center" vertical="center"/>
      <protection/>
    </xf>
    <xf numFmtId="0" fontId="18" fillId="32" borderId="14" xfId="0" applyFont="1" applyFill="1" applyBorder="1" applyAlignment="1" applyProtection="1">
      <alignment horizontal="center" vertical="center"/>
      <protection/>
    </xf>
    <xf numFmtId="179" fontId="2" fillId="32" borderId="10" xfId="0" applyNumberFormat="1" applyFont="1" applyFill="1" applyBorder="1" applyAlignment="1">
      <alignment horizontal="justify" vertical="center" wrapText="1"/>
    </xf>
    <xf numFmtId="0" fontId="18" fillId="32" borderId="25" xfId="0" applyFont="1" applyFill="1" applyBorder="1" applyAlignment="1" applyProtection="1">
      <alignment horizontal="center" vertical="center"/>
      <protection/>
    </xf>
    <xf numFmtId="0" fontId="18" fillId="32" borderId="26" xfId="0" applyFont="1" applyFill="1" applyBorder="1" applyAlignment="1" applyProtection="1">
      <alignment horizontal="center" vertical="center"/>
      <protection/>
    </xf>
    <xf numFmtId="179" fontId="18" fillId="32" borderId="25" xfId="0" applyNumberFormat="1" applyFont="1" applyFill="1" applyBorder="1" applyAlignment="1" applyProtection="1">
      <alignment horizontal="center" vertical="center" wrapText="1"/>
      <protection/>
    </xf>
    <xf numFmtId="179" fontId="2" fillId="32" borderId="11" xfId="0" applyNumberFormat="1" applyFont="1" applyFill="1" applyBorder="1" applyAlignment="1" applyProtection="1">
      <alignment vertical="center" wrapText="1"/>
      <protection/>
    </xf>
    <xf numFmtId="0" fontId="24" fillId="32" borderId="13" xfId="0" applyFont="1" applyFill="1" applyBorder="1" applyAlignment="1">
      <alignment vertical="center" wrapText="1"/>
    </xf>
    <xf numFmtId="179" fontId="2" fillId="32" borderId="18" xfId="0" applyNumberFormat="1" applyFont="1" applyFill="1" applyBorder="1" applyAlignment="1" applyProtection="1">
      <alignment vertical="center" wrapText="1"/>
      <protection/>
    </xf>
    <xf numFmtId="0" fontId="24" fillId="32" borderId="11" xfId="0" applyFont="1" applyFill="1" applyBorder="1" applyAlignment="1">
      <alignment vertical="center" wrapText="1"/>
    </xf>
    <xf numFmtId="179" fontId="1" fillId="32" borderId="27" xfId="0" applyNumberFormat="1" applyFont="1" applyFill="1" applyBorder="1" applyAlignment="1" applyProtection="1">
      <alignment vertical="center" wrapText="1"/>
      <protection/>
    </xf>
    <xf numFmtId="0" fontId="19" fillId="32" borderId="24" xfId="0" applyFont="1" applyFill="1" applyBorder="1" applyAlignment="1">
      <alignment horizontal="left" vertical="center" wrapText="1"/>
    </xf>
    <xf numFmtId="0" fontId="19" fillId="32" borderId="11" xfId="0" applyFont="1" applyFill="1" applyBorder="1" applyAlignment="1">
      <alignment vertical="center" wrapText="1"/>
    </xf>
    <xf numFmtId="179" fontId="2" fillId="32" borderId="17" xfId="0" applyNumberFormat="1" applyFont="1" applyFill="1" applyBorder="1" applyAlignment="1" applyProtection="1">
      <alignment vertical="center" wrapText="1"/>
      <protection/>
    </xf>
    <xf numFmtId="179" fontId="1" fillId="32" borderId="12" xfId="0" applyNumberFormat="1" applyFont="1" applyFill="1" applyBorder="1" applyAlignment="1" applyProtection="1">
      <alignment vertical="center" wrapText="1"/>
      <protection/>
    </xf>
    <xf numFmtId="0" fontId="19" fillId="32" borderId="28" xfId="0" applyFont="1" applyFill="1" applyBorder="1" applyAlignment="1">
      <alignment horizontal="left" vertical="center" wrapText="1"/>
    </xf>
    <xf numFmtId="179" fontId="2" fillId="32" borderId="29" xfId="0" applyNumberFormat="1" applyFont="1" applyFill="1" applyBorder="1" applyAlignment="1" applyProtection="1">
      <alignment vertical="center" wrapText="1"/>
      <protection/>
    </xf>
    <xf numFmtId="0" fontId="19" fillId="32" borderId="13" xfId="0" applyFont="1" applyFill="1" applyBorder="1" applyAlignment="1">
      <alignment vertical="center" wrapText="1"/>
    </xf>
    <xf numFmtId="0" fontId="19" fillId="32" borderId="18" xfId="0" applyFont="1" applyFill="1" applyBorder="1" applyAlignment="1">
      <alignment vertical="center" wrapText="1"/>
    </xf>
    <xf numFmtId="0" fontId="19" fillId="32" borderId="30" xfId="0" applyFont="1" applyFill="1" applyBorder="1" applyAlignment="1">
      <alignment horizontal="left" vertical="center" wrapText="1"/>
    </xf>
    <xf numFmtId="0" fontId="19" fillId="32" borderId="20" xfId="0" applyFont="1" applyFill="1" applyBorder="1" applyAlignment="1">
      <alignment horizontal="left" vertical="center" wrapText="1"/>
    </xf>
    <xf numFmtId="0" fontId="24" fillId="32" borderId="18" xfId="0" applyFont="1" applyFill="1" applyBorder="1" applyAlignment="1">
      <alignment vertical="center" wrapText="1"/>
    </xf>
    <xf numFmtId="179" fontId="2" fillId="32" borderId="12" xfId="0" applyNumberFormat="1" applyFont="1" applyFill="1" applyBorder="1" applyAlignment="1" applyProtection="1">
      <alignment vertical="center" wrapText="1"/>
      <protection/>
    </xf>
    <xf numFmtId="0" fontId="19" fillId="32" borderId="19" xfId="0" applyFont="1" applyFill="1" applyBorder="1" applyAlignment="1">
      <alignment horizontal="left" vertical="center" wrapText="1"/>
    </xf>
    <xf numFmtId="0" fontId="4" fillId="0" borderId="10" xfId="0" applyFont="1" applyBorder="1" applyAlignment="1">
      <alignment vertical="center" wrapText="1"/>
    </xf>
    <xf numFmtId="0" fontId="25" fillId="0" borderId="10" xfId="0" applyFont="1" applyBorder="1" applyAlignment="1">
      <alignment vertical="center" wrapText="1"/>
    </xf>
    <xf numFmtId="179" fontId="1" fillId="32" borderId="0" xfId="0" applyNumberFormat="1" applyFont="1" applyFill="1" applyBorder="1" applyAlignment="1">
      <alignment horizontal="justify" vertical="center" wrapText="1"/>
    </xf>
    <xf numFmtId="0" fontId="0" fillId="0" borderId="0" xfId="0" applyAlignment="1">
      <alignment vertical="center"/>
    </xf>
    <xf numFmtId="179" fontId="2" fillId="32" borderId="10" xfId="0" applyNumberFormat="1" applyFont="1" applyFill="1" applyBorder="1" applyAlignment="1">
      <alignment horizontal="center" vertical="center" wrapText="1"/>
    </xf>
    <xf numFmtId="4" fontId="4" fillId="32" borderId="10" xfId="0" applyNumberFormat="1" applyFont="1" applyFill="1" applyBorder="1" applyAlignment="1">
      <alignment vertical="center" wrapText="1"/>
    </xf>
    <xf numFmtId="4" fontId="25" fillId="32" borderId="10" xfId="0" applyNumberFormat="1" applyFont="1" applyFill="1" applyBorder="1" applyAlignment="1">
      <alignment vertical="center" wrapText="1"/>
    </xf>
    <xf numFmtId="4" fontId="2" fillId="32" borderId="10" xfId="0" applyNumberFormat="1" applyFont="1" applyFill="1" applyBorder="1" applyAlignment="1">
      <alignment vertical="center" wrapText="1"/>
    </xf>
    <xf numFmtId="4" fontId="1" fillId="32" borderId="10" xfId="0" applyNumberFormat="1" applyFont="1" applyFill="1" applyBorder="1" applyAlignment="1">
      <alignment vertical="center" wrapText="1"/>
    </xf>
    <xf numFmtId="4" fontId="1" fillId="32" borderId="10" xfId="0" applyNumberFormat="1" applyFont="1" applyFill="1" applyBorder="1" applyAlignment="1" applyProtection="1">
      <alignment vertical="center" wrapText="1"/>
      <protection/>
    </xf>
    <xf numFmtId="4" fontId="2" fillId="32" borderId="10" xfId="0" applyNumberFormat="1" applyFont="1" applyFill="1" applyBorder="1" applyAlignment="1">
      <alignment horizontal="right" vertical="center" wrapText="1"/>
    </xf>
    <xf numFmtId="4" fontId="2" fillId="32" borderId="10" xfId="0" applyNumberFormat="1" applyFont="1" applyFill="1" applyBorder="1" applyAlignment="1" applyProtection="1">
      <alignment horizontal="right" vertical="center" wrapText="1"/>
      <protection/>
    </xf>
    <xf numFmtId="4" fontId="1" fillId="32" borderId="10" xfId="0" applyNumberFormat="1" applyFont="1" applyFill="1" applyBorder="1" applyAlignment="1" applyProtection="1">
      <alignment horizontal="right" vertical="center" wrapText="1"/>
      <protection/>
    </xf>
    <xf numFmtId="4" fontId="1" fillId="32" borderId="10" xfId="0" applyNumberFormat="1" applyFont="1" applyFill="1" applyBorder="1" applyAlignment="1">
      <alignment horizontal="right" vertical="center" wrapText="1"/>
    </xf>
    <xf numFmtId="4" fontId="2" fillId="32" borderId="10" xfId="0" applyNumberFormat="1" applyFont="1" applyFill="1" applyBorder="1" applyAlignment="1">
      <alignment horizontal="right" vertical="center"/>
    </xf>
    <xf numFmtId="4" fontId="1" fillId="32" borderId="10" xfId="0" applyNumberFormat="1" applyFont="1" applyFill="1" applyBorder="1" applyAlignment="1">
      <alignment horizontal="right" vertical="center"/>
    </xf>
    <xf numFmtId="4" fontId="2" fillId="32" borderId="17" xfId="0" applyNumberFormat="1" applyFont="1" applyFill="1" applyBorder="1" applyAlignment="1">
      <alignment horizontal="right" vertical="center" wrapText="1"/>
    </xf>
    <xf numFmtId="4" fontId="1" fillId="32" borderId="12" xfId="0" applyNumberFormat="1" applyFont="1" applyFill="1" applyBorder="1" applyAlignment="1">
      <alignment horizontal="right" vertical="center" wrapText="1"/>
    </xf>
    <xf numFmtId="4" fontId="2" fillId="32" borderId="12" xfId="0" applyNumberFormat="1" applyFont="1" applyFill="1" applyBorder="1" applyAlignment="1">
      <alignment horizontal="right" vertical="center" wrapText="1"/>
    </xf>
    <xf numFmtId="0" fontId="20" fillId="0" borderId="10" xfId="53" applyFont="1" applyBorder="1" applyAlignment="1">
      <alignment vertical="top" wrapText="1"/>
      <protection/>
    </xf>
    <xf numFmtId="0" fontId="3" fillId="0" borderId="10" xfId="53" applyFont="1" applyBorder="1" applyAlignment="1">
      <alignment vertical="top" wrapText="1"/>
      <protection/>
    </xf>
    <xf numFmtId="179" fontId="2" fillId="32" borderId="10" xfId="0" applyNumberFormat="1" applyFont="1" applyFill="1" applyBorder="1" applyAlignment="1">
      <alignment horizontal="center" vertical="center" wrapText="1"/>
    </xf>
    <xf numFmtId="4" fontId="1" fillId="32" borderId="17" xfId="0" applyNumberFormat="1" applyFont="1" applyFill="1" applyBorder="1" applyAlignment="1">
      <alignment horizontal="right" vertical="center" wrapText="1"/>
    </xf>
    <xf numFmtId="0" fontId="2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vertical="center" wrapText="1"/>
    </xf>
    <xf numFmtId="179" fontId="2" fillId="32" borderId="10" xfId="0" applyNumberFormat="1" applyFont="1" applyFill="1" applyBorder="1" applyAlignment="1">
      <alignment horizontal="center" vertical="center" wrapText="1"/>
    </xf>
    <xf numFmtId="4" fontId="1" fillId="0" borderId="10" xfId="0" applyNumberFormat="1" applyFont="1" applyFill="1" applyBorder="1" applyAlignment="1">
      <alignment horizontal="right" vertical="center" wrapText="1"/>
    </xf>
    <xf numFmtId="179" fontId="0" fillId="0" borderId="0" xfId="0" applyNumberFormat="1" applyFont="1" applyFill="1" applyAlignment="1">
      <alignment vertical="top"/>
    </xf>
    <xf numFmtId="0" fontId="0" fillId="0" borderId="0" xfId="0" applyFill="1" applyAlignment="1">
      <alignment/>
    </xf>
    <xf numFmtId="1" fontId="1" fillId="0" borderId="10" xfId="0" applyNumberFormat="1" applyFont="1" applyFill="1" applyBorder="1" applyAlignment="1">
      <alignment horizontal="center" vertical="top" wrapText="1"/>
    </xf>
    <xf numFmtId="4" fontId="16" fillId="0" borderId="10" xfId="0" applyNumberFormat="1" applyFont="1" applyFill="1" applyBorder="1" applyAlignment="1">
      <alignment horizontal="right" vertical="center"/>
    </xf>
    <xf numFmtId="4" fontId="1" fillId="0" borderId="10" xfId="0" applyNumberFormat="1" applyFont="1" applyFill="1" applyBorder="1" applyAlignment="1" applyProtection="1">
      <alignment horizontal="right" vertical="center" wrapText="1"/>
      <protection/>
    </xf>
    <xf numFmtId="4" fontId="7" fillId="0" borderId="10" xfId="0" applyNumberFormat="1" applyFont="1" applyFill="1" applyBorder="1" applyAlignment="1">
      <alignment horizontal="right" vertical="center"/>
    </xf>
    <xf numFmtId="179" fontId="2" fillId="32"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179" fontId="2" fillId="32" borderId="10" xfId="0" applyNumberFormat="1" applyFont="1" applyFill="1" applyBorder="1" applyAlignment="1">
      <alignment horizontal="center" vertical="center" wrapText="1"/>
    </xf>
    <xf numFmtId="49" fontId="2" fillId="32" borderId="14" xfId="0" applyNumberFormat="1" applyFont="1" applyFill="1" applyBorder="1" applyAlignment="1">
      <alignment horizontal="center" vertical="center"/>
    </xf>
    <xf numFmtId="49" fontId="11" fillId="32" borderId="14" xfId="0" applyNumberFormat="1" applyFont="1" applyFill="1" applyBorder="1" applyAlignment="1">
      <alignment horizontal="center" vertical="center"/>
    </xf>
    <xf numFmtId="179" fontId="1" fillId="0" borderId="10" xfId="0" applyNumberFormat="1" applyFont="1" applyFill="1" applyBorder="1" applyAlignment="1" applyProtection="1">
      <alignment vertical="center" wrapText="1"/>
      <protection/>
    </xf>
    <xf numFmtId="179" fontId="1" fillId="0" borderId="10" xfId="0" applyNumberFormat="1" applyFont="1" applyFill="1" applyBorder="1" applyAlignment="1" quotePrefix="1">
      <alignment horizontal="center" vertical="center" wrapText="1"/>
    </xf>
    <xf numFmtId="179" fontId="1"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179" fontId="2" fillId="0" borderId="10" xfId="0" applyNumberFormat="1" applyFont="1" applyFill="1" applyBorder="1" applyAlignment="1" applyProtection="1">
      <alignment vertical="center" wrapText="1"/>
      <protection/>
    </xf>
    <xf numFmtId="179" fontId="2" fillId="0" borderId="10" xfId="0" applyNumberFormat="1" applyFont="1" applyFill="1" applyBorder="1" applyAlignment="1" quotePrefix="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49" fontId="19" fillId="32" borderId="17" xfId="0" applyNumberFormat="1" applyFont="1" applyFill="1" applyBorder="1" applyAlignment="1">
      <alignment horizontal="left" vertical="center" wrapText="1"/>
    </xf>
    <xf numFmtId="0" fontId="67" fillId="0" borderId="10" xfId="0" applyFont="1" applyBorder="1" applyAlignment="1">
      <alignment vertical="center" wrapText="1"/>
    </xf>
    <xf numFmtId="0" fontId="68" fillId="0" borderId="10" xfId="0" applyFont="1" applyBorder="1" applyAlignment="1">
      <alignment horizontal="center" vertical="center"/>
    </xf>
    <xf numFmtId="4" fontId="20" fillId="0" borderId="10" xfId="0" applyNumberFormat="1" applyFont="1" applyFill="1" applyBorder="1" applyAlignment="1">
      <alignment horizontal="right" vertical="center" wrapText="1"/>
    </xf>
    <xf numFmtId="0" fontId="2" fillId="0" borderId="0" xfId="0" applyFont="1" applyAlignment="1">
      <alignment wrapText="1"/>
    </xf>
    <xf numFmtId="49" fontId="2" fillId="32" borderId="17" xfId="0" applyNumberFormat="1" applyFont="1" applyFill="1" applyBorder="1" applyAlignment="1">
      <alignment horizontal="left" vertical="center" wrapText="1"/>
    </xf>
    <xf numFmtId="1" fontId="1" fillId="32" borderId="12" xfId="0" applyNumberFormat="1" applyFont="1" applyFill="1" applyBorder="1" applyAlignment="1">
      <alignment horizontal="center" vertical="center" wrapText="1"/>
    </xf>
    <xf numFmtId="0" fontId="1" fillId="0" borderId="0" xfId="0" applyFont="1" applyAlignment="1">
      <alignment wrapText="1"/>
    </xf>
    <xf numFmtId="49" fontId="1" fillId="32" borderId="17" xfId="0" applyNumberFormat="1" applyFont="1" applyFill="1" applyBorder="1" applyAlignment="1">
      <alignment horizontal="left" vertical="center" wrapText="1"/>
    </xf>
    <xf numFmtId="0" fontId="68" fillId="0" borderId="10" xfId="0" applyFont="1" applyBorder="1" applyAlignment="1">
      <alignment horizontal="left" vertical="center" wrapText="1"/>
    </xf>
    <xf numFmtId="4" fontId="3" fillId="0" borderId="10" xfId="0" applyNumberFormat="1" applyFont="1" applyFill="1" applyBorder="1" applyAlignment="1">
      <alignment horizontal="right" vertical="center" wrapText="1"/>
    </xf>
    <xf numFmtId="0" fontId="2" fillId="0" borderId="10" xfId="0" applyFont="1" applyFill="1" applyBorder="1" applyAlignment="1">
      <alignment vertical="top" wrapText="1"/>
    </xf>
    <xf numFmtId="179" fontId="1" fillId="0" borderId="0" xfId="0" applyNumberFormat="1" applyFont="1" applyFill="1" applyAlignment="1">
      <alignment horizontal="right" vertical="top"/>
    </xf>
    <xf numFmtId="179" fontId="20"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xf>
    <xf numFmtId="4" fontId="21" fillId="0" borderId="10" xfId="59" applyNumberFormat="1" applyFont="1" applyFill="1" applyBorder="1" applyAlignment="1">
      <alignment horizontal="right" vertical="center" wrapText="1"/>
      <protection/>
    </xf>
    <xf numFmtId="4" fontId="23" fillId="0" borderId="10" xfId="0" applyNumberFormat="1" applyFont="1" applyFill="1" applyBorder="1" applyAlignment="1">
      <alignment horizontal="right" vertical="center"/>
    </xf>
    <xf numFmtId="4" fontId="21" fillId="0" borderId="10" xfId="0" applyNumberFormat="1" applyFont="1" applyFill="1" applyBorder="1" applyAlignment="1">
      <alignment horizontal="right" vertical="center" wrapText="1"/>
    </xf>
    <xf numFmtId="4" fontId="23" fillId="0" borderId="10" xfId="0" applyNumberFormat="1" applyFont="1" applyFill="1" applyBorder="1" applyAlignment="1">
      <alignment horizontal="right" vertical="center" wrapText="1"/>
    </xf>
    <xf numFmtId="4" fontId="23" fillId="0" borderId="10" xfId="0" applyNumberFormat="1" applyFont="1" applyFill="1" applyBorder="1" applyAlignment="1">
      <alignment/>
    </xf>
    <xf numFmtId="4" fontId="23" fillId="0" borderId="10" xfId="0" applyNumberFormat="1" applyFont="1" applyFill="1" applyBorder="1" applyAlignment="1">
      <alignment vertical="center"/>
    </xf>
    <xf numFmtId="4" fontId="21" fillId="0" borderId="10" xfId="59" applyNumberFormat="1" applyFont="1" applyFill="1" applyBorder="1" applyAlignment="1">
      <alignment vertical="center" wrapText="1"/>
      <protection/>
    </xf>
    <xf numFmtId="179" fontId="0" fillId="0" borderId="0" xfId="0" applyNumberFormat="1" applyFont="1" applyFill="1" applyAlignment="1">
      <alignment horizontal="right" vertical="top"/>
    </xf>
    <xf numFmtId="1" fontId="1" fillId="0" borderId="10" xfId="0" applyNumberFormat="1" applyFont="1" applyFill="1" applyBorder="1" applyAlignment="1">
      <alignment horizontal="center" vertical="center" wrapText="1"/>
    </xf>
    <xf numFmtId="0" fontId="2" fillId="34" borderId="31" xfId="0" applyNumberFormat="1" applyFont="1" applyFill="1" applyBorder="1" applyAlignment="1">
      <alignment vertical="top" wrapText="1"/>
    </xf>
    <xf numFmtId="179" fontId="2" fillId="32" borderId="10" xfId="0" applyNumberFormat="1" applyFont="1" applyFill="1" applyBorder="1" applyAlignment="1">
      <alignment horizontal="center" vertical="center" wrapText="1"/>
    </xf>
    <xf numFmtId="0" fontId="20" fillId="0" borderId="10" xfId="0" applyFont="1" applyBorder="1" applyAlignment="1">
      <alignment vertical="center" wrapText="1"/>
    </xf>
    <xf numFmtId="0" fontId="3" fillId="0" borderId="10" xfId="0" applyFont="1" applyBorder="1" applyAlignment="1">
      <alignment vertical="center" wrapText="1"/>
    </xf>
    <xf numFmtId="0" fontId="3" fillId="0" borderId="10" xfId="53" applyNumberFormat="1" applyFont="1" applyFill="1" applyBorder="1" applyAlignment="1">
      <alignment vertical="center" wrapText="1"/>
      <protection/>
    </xf>
    <xf numFmtId="0" fontId="20" fillId="0" borderId="10" xfId="0" applyFont="1" applyFill="1" applyBorder="1" applyAlignment="1">
      <alignment vertical="center" wrapText="1"/>
    </xf>
    <xf numFmtId="0" fontId="21" fillId="0" borderId="10" xfId="0" applyFont="1" applyBorder="1" applyAlignment="1">
      <alignment wrapText="1"/>
    </xf>
    <xf numFmtId="0" fontId="23" fillId="0" borderId="10" xfId="0" applyFont="1" applyBorder="1" applyAlignment="1">
      <alignment wrapText="1"/>
    </xf>
    <xf numFmtId="4" fontId="2" fillId="0" borderId="10" xfId="0" applyNumberFormat="1" applyFont="1" applyFill="1" applyBorder="1" applyAlignment="1">
      <alignment horizontal="right" vertical="center" wrapText="1"/>
    </xf>
    <xf numFmtId="4" fontId="2" fillId="0" borderId="10" xfId="0" applyNumberFormat="1" applyFont="1" applyFill="1" applyBorder="1" applyAlignment="1" applyProtection="1">
      <alignment horizontal="right" vertical="center"/>
      <protection/>
    </xf>
    <xf numFmtId="4" fontId="2" fillId="0" borderId="10" xfId="0" applyNumberFormat="1" applyFont="1" applyFill="1" applyBorder="1" applyAlignment="1" applyProtection="1">
      <alignment horizontal="right" vertical="center" wrapText="1"/>
      <protection/>
    </xf>
    <xf numFmtId="4" fontId="2" fillId="0" borderId="10" xfId="0" applyNumberFormat="1" applyFont="1" applyFill="1" applyBorder="1" applyAlignment="1">
      <alignment vertical="top"/>
    </xf>
    <xf numFmtId="4" fontId="2" fillId="0" borderId="10" xfId="0" applyNumberFormat="1" applyFont="1" applyFill="1" applyBorder="1" applyAlignment="1">
      <alignment vertical="top" wrapText="1"/>
    </xf>
    <xf numFmtId="4" fontId="2" fillId="0" borderId="10" xfId="0" applyNumberFormat="1" applyFont="1" applyFill="1" applyBorder="1" applyAlignment="1">
      <alignment vertical="center" wrapText="1"/>
    </xf>
    <xf numFmtId="0" fontId="20" fillId="0" borderId="10" xfId="0" applyFont="1" applyBorder="1" applyAlignment="1">
      <alignment wrapText="1"/>
    </xf>
    <xf numFmtId="0" fontId="3" fillId="0" borderId="10" xfId="0" applyFont="1" applyBorder="1" applyAlignment="1">
      <alignment wrapText="1"/>
    </xf>
    <xf numFmtId="179" fontId="2" fillId="0" borderId="13" xfId="0" applyNumberFormat="1" applyFont="1" applyFill="1" applyBorder="1" applyAlignment="1" applyProtection="1">
      <alignment vertical="top" wrapText="1"/>
      <protection/>
    </xf>
    <xf numFmtId="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0" fontId="1" fillId="0" borderId="10" xfId="0" applyNumberFormat="1" applyFont="1" applyFill="1" applyBorder="1" applyAlignment="1">
      <alignment vertical="top" wrapText="1"/>
    </xf>
    <xf numFmtId="0"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20" fillId="0" borderId="10" xfId="0" applyFont="1" applyBorder="1" applyAlignment="1">
      <alignment horizontal="left" vertical="top" wrapText="1"/>
    </xf>
    <xf numFmtId="0" fontId="3" fillId="0" borderId="10" xfId="0" applyFont="1" applyBorder="1" applyAlignment="1">
      <alignment horizontal="left" vertical="top" wrapText="1"/>
    </xf>
    <xf numFmtId="0" fontId="0" fillId="0" borderId="0" xfId="0" applyBorder="1" applyAlignment="1">
      <alignment/>
    </xf>
    <xf numFmtId="179" fontId="2" fillId="32" borderId="10" xfId="0" applyNumberFormat="1" applyFont="1" applyFill="1" applyBorder="1" applyAlignment="1">
      <alignment horizontal="center" vertical="center" wrapText="1"/>
    </xf>
    <xf numFmtId="0" fontId="20" fillId="0" borderId="10" xfId="59" applyFont="1" applyFill="1" applyBorder="1" applyAlignment="1">
      <alignment vertical="center" wrapText="1"/>
      <protection/>
    </xf>
    <xf numFmtId="0" fontId="1" fillId="0" borderId="10" xfId="0" applyFont="1" applyFill="1" applyBorder="1" applyAlignment="1">
      <alignment vertical="top" wrapText="1"/>
    </xf>
    <xf numFmtId="179" fontId="2" fillId="32"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0" fontId="12" fillId="0" borderId="0" xfId="0" applyFont="1" applyAlignment="1">
      <alignment horizontal="right" vertical="center" wrapText="1"/>
    </xf>
    <xf numFmtId="0" fontId="4" fillId="0" borderId="0" xfId="0" applyFont="1" applyAlignment="1">
      <alignment horizontal="center" vertical="center" wrapText="1"/>
    </xf>
    <xf numFmtId="179" fontId="1" fillId="32" borderId="0" xfId="0" applyNumberFormat="1" applyFont="1" applyFill="1" applyAlignment="1">
      <alignment horizontal="right" vertical="top"/>
    </xf>
    <xf numFmtId="0" fontId="4" fillId="0" borderId="0" xfId="0" applyFont="1" applyAlignment="1">
      <alignment horizontal="center" vertical="top" wrapText="1"/>
    </xf>
    <xf numFmtId="179" fontId="1" fillId="0" borderId="0" xfId="0" applyNumberFormat="1" applyFont="1" applyAlignment="1">
      <alignment horizontal="right" vertical="center" wrapText="1"/>
    </xf>
    <xf numFmtId="0" fontId="1" fillId="32" borderId="0" xfId="0" applyFont="1" applyFill="1" applyAlignment="1" applyProtection="1">
      <alignment horizontal="right" vertical="top"/>
      <protection/>
    </xf>
    <xf numFmtId="0" fontId="14" fillId="32" borderId="0" xfId="0" applyFont="1" applyFill="1" applyAlignment="1" applyProtection="1">
      <alignment horizontal="center" vertical="top" wrapText="1"/>
      <protection/>
    </xf>
    <xf numFmtId="0" fontId="1" fillId="32" borderId="0" xfId="0" applyFont="1" applyFill="1" applyAlignment="1" applyProtection="1">
      <alignment horizontal="right" vertical="center" wrapText="1"/>
      <protection/>
    </xf>
    <xf numFmtId="179" fontId="2" fillId="32"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0" fontId="1" fillId="0" borderId="0" xfId="0" applyFont="1" applyFill="1" applyAlignment="1" applyProtection="1">
      <alignment horizontal="right" vertical="top"/>
      <protection/>
    </xf>
    <xf numFmtId="179" fontId="8" fillId="32" borderId="0" xfId="0" applyNumberFormat="1" applyFont="1" applyFill="1" applyAlignment="1">
      <alignment horizontal="center" vertical="top" wrapText="1"/>
    </xf>
    <xf numFmtId="179" fontId="8" fillId="0" borderId="0" xfId="0" applyNumberFormat="1" applyFont="1" applyFill="1" applyAlignment="1">
      <alignment horizontal="center" vertical="top" wrapText="1"/>
    </xf>
    <xf numFmtId="179" fontId="8" fillId="32" borderId="0" xfId="0" applyNumberFormat="1" applyFont="1" applyFill="1" applyBorder="1" applyAlignment="1">
      <alignment horizontal="center" vertical="top" wrapText="1"/>
    </xf>
    <xf numFmtId="179" fontId="8" fillId="0" borderId="0" xfId="0" applyNumberFormat="1" applyFont="1" applyFill="1" applyBorder="1" applyAlignment="1">
      <alignment horizontal="center" vertical="top" wrapText="1"/>
    </xf>
    <xf numFmtId="0" fontId="1" fillId="0" borderId="0" xfId="0" applyFont="1" applyFill="1" applyAlignment="1" applyProtection="1">
      <alignment horizontal="right" vertical="center" wrapText="1"/>
      <protection/>
    </xf>
    <xf numFmtId="0" fontId="19" fillId="32" borderId="0" xfId="0" applyFont="1" applyFill="1" applyAlignment="1">
      <alignment horizontal="center" vertical="center" wrapText="1"/>
    </xf>
    <xf numFmtId="0" fontId="1" fillId="32" borderId="0" xfId="0" applyFont="1" applyFill="1" applyAlignment="1" applyProtection="1">
      <alignment horizontal="right" wrapText="1"/>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ходы" xfId="53"/>
    <cellStyle name="Обычный_Доходы2012" xfId="54"/>
    <cellStyle name="Обычный_Доходы2013" xfId="55"/>
    <cellStyle name="Обычный_Доходы2014" xfId="56"/>
    <cellStyle name="Обычный_Доходы2015" xfId="57"/>
    <cellStyle name="Обычный_Лист1" xfId="58"/>
    <cellStyle name="Обычный_Лист2"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7"/>
  <sheetViews>
    <sheetView view="pageBreakPreview" zoomScale="85" zoomScaleSheetLayoutView="85" zoomScalePageLayoutView="0" workbookViewId="0" topLeftCell="A1">
      <selection activeCell="C1" sqref="C1:D1"/>
    </sheetView>
  </sheetViews>
  <sheetFormatPr defaultColWidth="9.00390625" defaultRowHeight="12.75"/>
  <cols>
    <col min="1" max="1" width="30.00390625" style="0" customWidth="1"/>
    <col min="2" max="2" width="69.625" style="0" customWidth="1"/>
    <col min="3" max="4" width="21.625" style="0" customWidth="1"/>
  </cols>
  <sheetData>
    <row r="1" spans="3:4" ht="150.75" customHeight="1">
      <c r="C1" s="362" t="s">
        <v>715</v>
      </c>
      <c r="D1" s="362"/>
    </row>
    <row r="2" spans="2:3" ht="12.75">
      <c r="B2" s="34"/>
      <c r="C2" s="35"/>
    </row>
    <row r="3" spans="1:4" ht="48" customHeight="1">
      <c r="A3" s="363" t="s">
        <v>583</v>
      </c>
      <c r="B3" s="363"/>
      <c r="C3" s="363"/>
      <c r="D3" s="363"/>
    </row>
    <row r="4" spans="1:3" ht="15">
      <c r="A4" s="98"/>
      <c r="B4" s="98"/>
      <c r="C4" s="98"/>
    </row>
    <row r="5" spans="2:4" ht="15">
      <c r="B5" s="260"/>
      <c r="D5" s="219" t="s">
        <v>9</v>
      </c>
    </row>
    <row r="6" spans="1:4" ht="45" customHeight="1">
      <c r="A6" s="29" t="s">
        <v>299</v>
      </c>
      <c r="B6" s="29" t="s">
        <v>25</v>
      </c>
      <c r="C6" s="29" t="s">
        <v>511</v>
      </c>
      <c r="D6" s="29" t="s">
        <v>693</v>
      </c>
    </row>
    <row r="7" spans="1:4" ht="17.25">
      <c r="A7" s="28">
        <v>1</v>
      </c>
      <c r="B7" s="28">
        <v>2</v>
      </c>
      <c r="C7" s="28">
        <v>3</v>
      </c>
      <c r="D7" s="28">
        <v>4</v>
      </c>
    </row>
    <row r="8" spans="1:4" ht="43.5" customHeight="1">
      <c r="A8" s="29" t="s">
        <v>318</v>
      </c>
      <c r="B8" s="257" t="s">
        <v>300</v>
      </c>
      <c r="C8" s="30">
        <f>C9</f>
        <v>0</v>
      </c>
      <c r="D8" s="30">
        <f>D9</f>
        <v>0</v>
      </c>
    </row>
    <row r="9" spans="1:4" ht="34.5">
      <c r="A9" s="29" t="s">
        <v>301</v>
      </c>
      <c r="B9" s="257" t="s">
        <v>302</v>
      </c>
      <c r="C9" s="33">
        <f>C14+C10</f>
        <v>0</v>
      </c>
      <c r="D9" s="33">
        <f>D14+D10</f>
        <v>0</v>
      </c>
    </row>
    <row r="10" spans="1:4" ht="17.25">
      <c r="A10" s="29" t="s">
        <v>303</v>
      </c>
      <c r="B10" s="257" t="s">
        <v>304</v>
      </c>
      <c r="C10" s="30">
        <f aca="true" t="shared" si="0" ref="C10:D12">C11</f>
        <v>-454124411</v>
      </c>
      <c r="D10" s="30">
        <f t="shared" si="0"/>
        <v>-434337245</v>
      </c>
    </row>
    <row r="11" spans="1:4" ht="18">
      <c r="A11" s="32" t="s">
        <v>305</v>
      </c>
      <c r="B11" s="258" t="s">
        <v>306</v>
      </c>
      <c r="C11" s="33">
        <f t="shared" si="0"/>
        <v>-454124411</v>
      </c>
      <c r="D11" s="33">
        <f t="shared" si="0"/>
        <v>-434337245</v>
      </c>
    </row>
    <row r="12" spans="1:4" ht="18">
      <c r="A12" s="32" t="s">
        <v>307</v>
      </c>
      <c r="B12" s="258" t="s">
        <v>308</v>
      </c>
      <c r="C12" s="31">
        <f t="shared" si="0"/>
        <v>-454124411</v>
      </c>
      <c r="D12" s="31">
        <f t="shared" si="0"/>
        <v>-434337245</v>
      </c>
    </row>
    <row r="13" spans="1:4" ht="36">
      <c r="A13" s="32" t="s">
        <v>309</v>
      </c>
      <c r="B13" s="258" t="s">
        <v>310</v>
      </c>
      <c r="C13" s="33">
        <f>-'Доходы 23-24'!C119</f>
        <v>-454124411</v>
      </c>
      <c r="D13" s="33">
        <f>-'Доходы 23-24'!D119</f>
        <v>-434337245</v>
      </c>
    </row>
    <row r="14" spans="1:4" ht="17.25">
      <c r="A14" s="29" t="s">
        <v>311</v>
      </c>
      <c r="B14" s="257" t="s">
        <v>312</v>
      </c>
      <c r="C14" s="30">
        <f aca="true" t="shared" si="1" ref="C14:D16">C15</f>
        <v>454124411</v>
      </c>
      <c r="D14" s="30">
        <f t="shared" si="1"/>
        <v>434337245</v>
      </c>
    </row>
    <row r="15" spans="1:4" ht="18">
      <c r="A15" s="32" t="s">
        <v>313</v>
      </c>
      <c r="B15" s="258" t="s">
        <v>312</v>
      </c>
      <c r="C15" s="33">
        <f t="shared" si="1"/>
        <v>454124411</v>
      </c>
      <c r="D15" s="33">
        <f t="shared" si="1"/>
        <v>434337245</v>
      </c>
    </row>
    <row r="16" spans="1:4" ht="18">
      <c r="A16" s="32" t="s">
        <v>314</v>
      </c>
      <c r="B16" s="258" t="s">
        <v>315</v>
      </c>
      <c r="C16" s="31">
        <f t="shared" si="1"/>
        <v>454124411</v>
      </c>
      <c r="D16" s="31">
        <f t="shared" si="1"/>
        <v>434337245</v>
      </c>
    </row>
    <row r="17" spans="1:4" ht="36">
      <c r="A17" s="32" t="s">
        <v>316</v>
      </c>
      <c r="B17" s="258" t="s">
        <v>317</v>
      </c>
      <c r="C17" s="31">
        <f>'Ведомственная 23-24'!G13</f>
        <v>454124411</v>
      </c>
      <c r="D17" s="31">
        <f>'Ведомственная 23-24'!H13</f>
        <v>434337245</v>
      </c>
    </row>
  </sheetData>
  <sheetProtection/>
  <mergeCells count="2">
    <mergeCell ref="C1:D1"/>
    <mergeCell ref="A3:D3"/>
  </mergeCells>
  <printOptions/>
  <pageMargins left="0.7" right="0.7" top="0.75" bottom="0.75" header="0.3" footer="0.3"/>
  <pageSetup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dimension ref="A1:D119"/>
  <sheetViews>
    <sheetView view="pageBreakPreview" zoomScaleSheetLayoutView="100" zoomScalePageLayoutView="0" workbookViewId="0" topLeftCell="A1">
      <selection activeCell="B2" sqref="B2:D5"/>
    </sheetView>
  </sheetViews>
  <sheetFormatPr defaultColWidth="9.00390625" defaultRowHeight="12.75"/>
  <cols>
    <col min="1" max="1" width="20.00390625" style="0" customWidth="1"/>
    <col min="2" max="2" width="65.50390625" style="0" customWidth="1"/>
    <col min="3" max="4" width="13.00390625" style="286" customWidth="1"/>
  </cols>
  <sheetData>
    <row r="1" spans="1:4" ht="15">
      <c r="A1" s="1"/>
      <c r="B1" s="364" t="s">
        <v>687</v>
      </c>
      <c r="C1" s="364"/>
      <c r="D1" s="364"/>
    </row>
    <row r="2" spans="1:4" ht="15">
      <c r="A2" s="1"/>
      <c r="B2" s="366" t="s">
        <v>716</v>
      </c>
      <c r="C2" s="366"/>
      <c r="D2" s="366"/>
    </row>
    <row r="3" spans="1:4" ht="15">
      <c r="A3" s="2"/>
      <c r="B3" s="366"/>
      <c r="C3" s="366"/>
      <c r="D3" s="366"/>
    </row>
    <row r="4" spans="1:4" ht="15" customHeight="1">
      <c r="A4" s="2"/>
      <c r="B4" s="366"/>
      <c r="C4" s="366"/>
      <c r="D4" s="366"/>
    </row>
    <row r="5" spans="1:4" ht="48" customHeight="1">
      <c r="A5" s="2"/>
      <c r="B5" s="366"/>
      <c r="C5" s="366"/>
      <c r="D5" s="366"/>
    </row>
    <row r="6" spans="1:3" ht="15">
      <c r="A6" s="3"/>
      <c r="B6" s="3"/>
      <c r="C6" s="317"/>
    </row>
    <row r="7" spans="1:4" ht="36.75" customHeight="1">
      <c r="A7" s="365" t="s">
        <v>584</v>
      </c>
      <c r="B7" s="365"/>
      <c r="C7" s="365"/>
      <c r="D7" s="365"/>
    </row>
    <row r="8" spans="1:4" ht="15">
      <c r="A8" s="26"/>
      <c r="B8" s="4"/>
      <c r="D8" s="317" t="s">
        <v>9</v>
      </c>
    </row>
    <row r="9" spans="1:4" ht="33" customHeight="1">
      <c r="A9" s="5" t="s">
        <v>59</v>
      </c>
      <c r="B9" s="6" t="s">
        <v>60</v>
      </c>
      <c r="C9" s="318" t="s">
        <v>512</v>
      </c>
      <c r="D9" s="319" t="s">
        <v>585</v>
      </c>
    </row>
    <row r="10" spans="1:4" ht="12.75">
      <c r="A10" s="6" t="s">
        <v>61</v>
      </c>
      <c r="B10" s="194" t="s">
        <v>62</v>
      </c>
      <c r="C10" s="320">
        <f>C11+C16+C26+C36+C40+C45+C49+C53</f>
        <v>64303897</v>
      </c>
      <c r="D10" s="320">
        <f>D11+D16+D26+D36+D40+D45+D49+D53</f>
        <v>69004276</v>
      </c>
    </row>
    <row r="11" spans="1:4" ht="12.75">
      <c r="A11" s="6" t="s">
        <v>63</v>
      </c>
      <c r="B11" s="194" t="s">
        <v>64</v>
      </c>
      <c r="C11" s="320">
        <f>C12</f>
        <v>51185806</v>
      </c>
      <c r="D11" s="320">
        <f>D12</f>
        <v>55552081</v>
      </c>
    </row>
    <row r="12" spans="1:4" ht="12.75">
      <c r="A12" s="6" t="s">
        <v>65</v>
      </c>
      <c r="B12" s="194" t="s">
        <v>66</v>
      </c>
      <c r="C12" s="320">
        <f>C13+C14+C15</f>
        <v>51185806</v>
      </c>
      <c r="D12" s="320">
        <f>D13+D14+D15</f>
        <v>55552081</v>
      </c>
    </row>
    <row r="13" spans="1:4" ht="38.25" customHeight="1">
      <c r="A13" s="7" t="s">
        <v>67</v>
      </c>
      <c r="B13" s="193" t="s">
        <v>138</v>
      </c>
      <c r="C13" s="321">
        <v>50229546</v>
      </c>
      <c r="D13" s="321">
        <v>54531688</v>
      </c>
    </row>
    <row r="14" spans="1:4" ht="57" customHeight="1">
      <c r="A14" s="7" t="s">
        <v>148</v>
      </c>
      <c r="B14" s="193" t="s">
        <v>139</v>
      </c>
      <c r="C14" s="321">
        <v>533893</v>
      </c>
      <c r="D14" s="321">
        <v>579545</v>
      </c>
    </row>
    <row r="15" spans="1:4" ht="24" customHeight="1">
      <c r="A15" s="7" t="s">
        <v>149</v>
      </c>
      <c r="B15" s="193" t="s">
        <v>140</v>
      </c>
      <c r="C15" s="321">
        <v>422367</v>
      </c>
      <c r="D15" s="321">
        <v>440848</v>
      </c>
    </row>
    <row r="16" spans="1:4" ht="24" customHeight="1">
      <c r="A16" s="8" t="s">
        <v>68</v>
      </c>
      <c r="B16" s="195" t="s">
        <v>69</v>
      </c>
      <c r="C16" s="322">
        <f>C17</f>
        <v>6783540</v>
      </c>
      <c r="D16" s="322">
        <f>D17</f>
        <v>6951000</v>
      </c>
    </row>
    <row r="17" spans="1:4" ht="24" customHeight="1">
      <c r="A17" s="8" t="s">
        <v>70</v>
      </c>
      <c r="B17" s="195" t="s">
        <v>71</v>
      </c>
      <c r="C17" s="322">
        <f>C18+C20+C22+C24</f>
        <v>6783540</v>
      </c>
      <c r="D17" s="322">
        <f>D18+D20+D22+D24</f>
        <v>6951000</v>
      </c>
    </row>
    <row r="18" spans="1:4" ht="42" customHeight="1">
      <c r="A18" s="9" t="s">
        <v>72</v>
      </c>
      <c r="B18" s="23" t="s">
        <v>73</v>
      </c>
      <c r="C18" s="323">
        <f>C19</f>
        <v>3034940</v>
      </c>
      <c r="D18" s="323">
        <f>D19</f>
        <v>3060440</v>
      </c>
    </row>
    <row r="19" spans="1:4" ht="57" customHeight="1">
      <c r="A19" s="9" t="s">
        <v>496</v>
      </c>
      <c r="B19" s="23" t="s">
        <v>561</v>
      </c>
      <c r="C19" s="323">
        <v>3034940</v>
      </c>
      <c r="D19" s="323">
        <v>3060440</v>
      </c>
    </row>
    <row r="20" spans="1:4" ht="48" customHeight="1">
      <c r="A20" s="9" t="s">
        <v>74</v>
      </c>
      <c r="B20" s="23" t="s">
        <v>75</v>
      </c>
      <c r="C20" s="323">
        <f>C21</f>
        <v>17000</v>
      </c>
      <c r="D20" s="323">
        <f>D21</f>
        <v>17680</v>
      </c>
    </row>
    <row r="21" spans="1:4" ht="66.75" customHeight="1">
      <c r="A21" s="9" t="s">
        <v>497</v>
      </c>
      <c r="B21" s="23" t="s">
        <v>562</v>
      </c>
      <c r="C21" s="323">
        <v>17000</v>
      </c>
      <c r="D21" s="323">
        <v>17680</v>
      </c>
    </row>
    <row r="22" spans="1:4" ht="37.5" customHeight="1">
      <c r="A22" s="9" t="s">
        <v>76</v>
      </c>
      <c r="B22" s="23" t="s">
        <v>77</v>
      </c>
      <c r="C22" s="323">
        <f>C23</f>
        <v>4107670</v>
      </c>
      <c r="D22" s="323">
        <f>D23</f>
        <v>4265640</v>
      </c>
    </row>
    <row r="23" spans="1:4" ht="55.5" customHeight="1">
      <c r="A23" s="9" t="s">
        <v>498</v>
      </c>
      <c r="B23" s="23" t="s">
        <v>563</v>
      </c>
      <c r="C23" s="323">
        <v>4107670</v>
      </c>
      <c r="D23" s="323">
        <v>4265640</v>
      </c>
    </row>
    <row r="24" spans="1:4" ht="37.5" customHeight="1">
      <c r="A24" s="9" t="s">
        <v>78</v>
      </c>
      <c r="B24" s="23" t="s">
        <v>79</v>
      </c>
      <c r="C24" s="323">
        <f>C25</f>
        <v>-376070</v>
      </c>
      <c r="D24" s="323">
        <f>D25</f>
        <v>-392760</v>
      </c>
    </row>
    <row r="25" spans="1:4" ht="58.5" customHeight="1">
      <c r="A25" s="9" t="s">
        <v>499</v>
      </c>
      <c r="B25" s="23" t="s">
        <v>564</v>
      </c>
      <c r="C25" s="323">
        <v>-376070</v>
      </c>
      <c r="D25" s="323">
        <v>-392760</v>
      </c>
    </row>
    <row r="26" spans="1:4" ht="14.25" customHeight="1">
      <c r="A26" s="6" t="s">
        <v>80</v>
      </c>
      <c r="B26" s="194" t="s">
        <v>81</v>
      </c>
      <c r="C26" s="322">
        <f>C27+C32+C34</f>
        <v>3600315</v>
      </c>
      <c r="D26" s="322">
        <f>D27+D32+D34</f>
        <v>3722859</v>
      </c>
    </row>
    <row r="27" spans="1:4" ht="14.25" customHeight="1">
      <c r="A27" s="217" t="s">
        <v>82</v>
      </c>
      <c r="B27" s="218" t="s">
        <v>83</v>
      </c>
      <c r="C27" s="322">
        <f>C28+C30</f>
        <v>635057</v>
      </c>
      <c r="D27" s="322">
        <f>D28+D30</f>
        <v>660459</v>
      </c>
    </row>
    <row r="28" spans="1:4" ht="22.5" customHeight="1">
      <c r="A28" s="217" t="s">
        <v>84</v>
      </c>
      <c r="B28" s="218" t="s">
        <v>85</v>
      </c>
      <c r="C28" s="322">
        <f>C29</f>
        <v>560992</v>
      </c>
      <c r="D28" s="322">
        <f>D29</f>
        <v>583432</v>
      </c>
    </row>
    <row r="29" spans="1:4" ht="22.5" customHeight="1">
      <c r="A29" s="10" t="s">
        <v>86</v>
      </c>
      <c r="B29" s="196" t="s">
        <v>85</v>
      </c>
      <c r="C29" s="323">
        <v>560992</v>
      </c>
      <c r="D29" s="323">
        <v>583432</v>
      </c>
    </row>
    <row r="30" spans="1:4" ht="22.5" customHeight="1">
      <c r="A30" s="217" t="s">
        <v>87</v>
      </c>
      <c r="B30" s="218" t="s">
        <v>88</v>
      </c>
      <c r="C30" s="322">
        <f>C31</f>
        <v>74065</v>
      </c>
      <c r="D30" s="322">
        <f>D31</f>
        <v>77027</v>
      </c>
    </row>
    <row r="31" spans="1:4" ht="37.5" customHeight="1">
      <c r="A31" s="10" t="s">
        <v>89</v>
      </c>
      <c r="B31" s="196" t="s">
        <v>141</v>
      </c>
      <c r="C31" s="323">
        <v>74065</v>
      </c>
      <c r="D31" s="323">
        <v>77027</v>
      </c>
    </row>
    <row r="32" spans="1:4" ht="14.25" customHeight="1">
      <c r="A32" s="19" t="s">
        <v>521</v>
      </c>
      <c r="B32" s="194" t="s">
        <v>90</v>
      </c>
      <c r="C32" s="322">
        <f>C33</f>
        <v>2428511</v>
      </c>
      <c r="D32" s="322">
        <f>D33</f>
        <v>2525653</v>
      </c>
    </row>
    <row r="33" spans="1:4" ht="14.25" customHeight="1">
      <c r="A33" s="7" t="s">
        <v>91</v>
      </c>
      <c r="B33" s="197" t="s">
        <v>90</v>
      </c>
      <c r="C33" s="323">
        <v>2428511</v>
      </c>
      <c r="D33" s="323">
        <v>2525653</v>
      </c>
    </row>
    <row r="34" spans="1:4" ht="21.75" customHeight="1">
      <c r="A34" s="6" t="s">
        <v>592</v>
      </c>
      <c r="B34" s="194" t="s">
        <v>593</v>
      </c>
      <c r="C34" s="322">
        <f>C35</f>
        <v>536747</v>
      </c>
      <c r="D34" s="322">
        <f>D35</f>
        <v>536747</v>
      </c>
    </row>
    <row r="35" spans="1:4" ht="21" customHeight="1">
      <c r="A35" s="7" t="s">
        <v>594</v>
      </c>
      <c r="B35" s="197" t="s">
        <v>595</v>
      </c>
      <c r="C35" s="323">
        <v>536747</v>
      </c>
      <c r="D35" s="323">
        <v>536747</v>
      </c>
    </row>
    <row r="36" spans="1:4" ht="25.5" customHeight="1">
      <c r="A36" s="11" t="s">
        <v>92</v>
      </c>
      <c r="B36" s="198" t="s">
        <v>93</v>
      </c>
      <c r="C36" s="320">
        <f aca="true" t="shared" si="0" ref="C36:D38">C37</f>
        <v>2655069</v>
      </c>
      <c r="D36" s="320">
        <f t="shared" si="0"/>
        <v>2655069</v>
      </c>
    </row>
    <row r="37" spans="1:4" ht="45.75" customHeight="1">
      <c r="A37" s="12" t="s">
        <v>94</v>
      </c>
      <c r="B37" s="199" t="s">
        <v>95</v>
      </c>
      <c r="C37" s="320">
        <f t="shared" si="0"/>
        <v>2655069</v>
      </c>
      <c r="D37" s="320">
        <f t="shared" si="0"/>
        <v>2655069</v>
      </c>
    </row>
    <row r="38" spans="1:4" ht="37.5" customHeight="1">
      <c r="A38" s="11" t="s">
        <v>96</v>
      </c>
      <c r="B38" s="216" t="s">
        <v>97</v>
      </c>
      <c r="C38" s="320">
        <f t="shared" si="0"/>
        <v>2655069</v>
      </c>
      <c r="D38" s="320">
        <f t="shared" si="0"/>
        <v>2655069</v>
      </c>
    </row>
    <row r="39" spans="1:4" ht="47.25" customHeight="1">
      <c r="A39" s="13" t="s">
        <v>324</v>
      </c>
      <c r="B39" s="200" t="s">
        <v>323</v>
      </c>
      <c r="C39" s="323">
        <v>2655069</v>
      </c>
      <c r="D39" s="323">
        <v>2655069</v>
      </c>
    </row>
    <row r="40" spans="1:4" ht="15" customHeight="1">
      <c r="A40" s="6" t="s">
        <v>98</v>
      </c>
      <c r="B40" s="201" t="s">
        <v>99</v>
      </c>
      <c r="C40" s="320">
        <f>C41</f>
        <v>3300</v>
      </c>
      <c r="D40" s="320">
        <f>D41</f>
        <v>3300</v>
      </c>
    </row>
    <row r="41" spans="1:4" ht="15" customHeight="1">
      <c r="A41" s="6" t="s">
        <v>100</v>
      </c>
      <c r="B41" s="201" t="s">
        <v>101</v>
      </c>
      <c r="C41" s="322">
        <f>SUM(C42:C43)</f>
        <v>3300</v>
      </c>
      <c r="D41" s="322">
        <f>SUM(D42:D43)</f>
        <v>3300</v>
      </c>
    </row>
    <row r="42" spans="1:4" ht="15" customHeight="1">
      <c r="A42" s="14" t="s">
        <v>102</v>
      </c>
      <c r="B42" s="203" t="s">
        <v>103</v>
      </c>
      <c r="C42" s="323">
        <v>960</v>
      </c>
      <c r="D42" s="323">
        <v>960</v>
      </c>
    </row>
    <row r="43" spans="1:4" ht="15" customHeight="1">
      <c r="A43" s="6" t="s">
        <v>464</v>
      </c>
      <c r="B43" s="201" t="s">
        <v>104</v>
      </c>
      <c r="C43" s="322">
        <f>C44</f>
        <v>2340</v>
      </c>
      <c r="D43" s="322">
        <f>SUM(D44:D44)</f>
        <v>2340</v>
      </c>
    </row>
    <row r="44" spans="1:4" ht="15" customHeight="1">
      <c r="A44" s="7" t="s">
        <v>463</v>
      </c>
      <c r="B44" s="202" t="s">
        <v>465</v>
      </c>
      <c r="C44" s="323">
        <v>2340</v>
      </c>
      <c r="D44" s="323">
        <v>2340</v>
      </c>
    </row>
    <row r="45" spans="1:4" ht="23.25" customHeight="1">
      <c r="A45" s="15" t="s">
        <v>105</v>
      </c>
      <c r="B45" s="204" t="s">
        <v>106</v>
      </c>
      <c r="C45" s="322">
        <f aca="true" t="shared" si="1" ref="C45:D47">C46</f>
        <v>37496</v>
      </c>
      <c r="D45" s="322">
        <f t="shared" si="1"/>
        <v>37496</v>
      </c>
    </row>
    <row r="46" spans="1:4" ht="15" customHeight="1">
      <c r="A46" s="15" t="s">
        <v>107</v>
      </c>
      <c r="B46" s="206" t="s">
        <v>109</v>
      </c>
      <c r="C46" s="322">
        <f t="shared" si="1"/>
        <v>37496</v>
      </c>
      <c r="D46" s="322">
        <f t="shared" si="1"/>
        <v>37496</v>
      </c>
    </row>
    <row r="47" spans="1:4" ht="15" customHeight="1">
      <c r="A47" s="15" t="s">
        <v>110</v>
      </c>
      <c r="B47" s="206" t="s">
        <v>142</v>
      </c>
      <c r="C47" s="322">
        <f t="shared" si="1"/>
        <v>37496</v>
      </c>
      <c r="D47" s="322">
        <f t="shared" si="1"/>
        <v>37496</v>
      </c>
    </row>
    <row r="48" spans="1:4" ht="15" customHeight="1">
      <c r="A48" s="16" t="s">
        <v>111</v>
      </c>
      <c r="B48" s="205" t="s">
        <v>112</v>
      </c>
      <c r="C48" s="323">
        <v>37496</v>
      </c>
      <c r="D48" s="323">
        <v>37496</v>
      </c>
    </row>
    <row r="49" spans="1:4" ht="15" customHeight="1">
      <c r="A49" s="15" t="s">
        <v>333</v>
      </c>
      <c r="B49" s="206" t="s">
        <v>337</v>
      </c>
      <c r="C49" s="308">
        <f aca="true" t="shared" si="2" ref="C49:D51">C50</f>
        <v>26300</v>
      </c>
      <c r="D49" s="308">
        <f t="shared" si="2"/>
        <v>70400</v>
      </c>
    </row>
    <row r="50" spans="1:4" ht="23.25" customHeight="1">
      <c r="A50" s="15" t="s">
        <v>334</v>
      </c>
      <c r="B50" s="204" t="s">
        <v>338</v>
      </c>
      <c r="C50" s="308">
        <f t="shared" si="2"/>
        <v>26300</v>
      </c>
      <c r="D50" s="308">
        <f t="shared" si="2"/>
        <v>70400</v>
      </c>
    </row>
    <row r="51" spans="1:4" ht="23.25" customHeight="1">
      <c r="A51" s="15" t="s">
        <v>335</v>
      </c>
      <c r="B51" s="204" t="s">
        <v>339</v>
      </c>
      <c r="C51" s="308">
        <f t="shared" si="2"/>
        <v>26300</v>
      </c>
      <c r="D51" s="308">
        <f t="shared" si="2"/>
        <v>70400</v>
      </c>
    </row>
    <row r="52" spans="1:4" ht="36.75" customHeight="1">
      <c r="A52" s="16" t="s">
        <v>336</v>
      </c>
      <c r="B52" s="207" t="s">
        <v>340</v>
      </c>
      <c r="C52" s="315">
        <v>26300</v>
      </c>
      <c r="D52" s="315">
        <v>70400</v>
      </c>
    </row>
    <row r="53" spans="1:4" ht="18.75" customHeight="1">
      <c r="A53" s="27" t="s">
        <v>513</v>
      </c>
      <c r="B53" s="211" t="s">
        <v>514</v>
      </c>
      <c r="C53" s="322">
        <f>C54</f>
        <v>12071</v>
      </c>
      <c r="D53" s="322">
        <f>D54</f>
        <v>12071</v>
      </c>
    </row>
    <row r="54" spans="1:4" ht="23.25" customHeight="1">
      <c r="A54" s="280" t="s">
        <v>515</v>
      </c>
      <c r="B54" s="334" t="s">
        <v>516</v>
      </c>
      <c r="C54" s="322">
        <f>C55+C57+C59</f>
        <v>12071</v>
      </c>
      <c r="D54" s="322">
        <f>D55+D57+D59</f>
        <v>12071</v>
      </c>
    </row>
    <row r="55" spans="1:4" ht="34.5" customHeight="1">
      <c r="A55" s="280" t="s">
        <v>517</v>
      </c>
      <c r="B55" s="211" t="s">
        <v>666</v>
      </c>
      <c r="C55" s="322">
        <f>C56</f>
        <v>10071</v>
      </c>
      <c r="D55" s="322">
        <f>D56</f>
        <v>10071</v>
      </c>
    </row>
    <row r="56" spans="1:4" ht="44.25" customHeight="1">
      <c r="A56" s="281" t="s">
        <v>518</v>
      </c>
      <c r="B56" s="333" t="s">
        <v>667</v>
      </c>
      <c r="C56" s="323">
        <v>10071</v>
      </c>
      <c r="D56" s="323">
        <v>10071</v>
      </c>
    </row>
    <row r="57" spans="1:4" ht="44.25" customHeight="1">
      <c r="A57" s="214" t="s">
        <v>519</v>
      </c>
      <c r="B57" s="331" t="s">
        <v>565</v>
      </c>
      <c r="C57" s="322">
        <f>C58</f>
        <v>500</v>
      </c>
      <c r="D57" s="322">
        <f>D58</f>
        <v>500</v>
      </c>
    </row>
    <row r="58" spans="1:4" ht="53.25" customHeight="1">
      <c r="A58" s="215" t="s">
        <v>520</v>
      </c>
      <c r="B58" s="332" t="s">
        <v>566</v>
      </c>
      <c r="C58" s="323">
        <v>500</v>
      </c>
      <c r="D58" s="323">
        <v>500</v>
      </c>
    </row>
    <row r="59" spans="1:4" ht="38.25" customHeight="1">
      <c r="A59" s="214" t="s">
        <v>590</v>
      </c>
      <c r="B59" s="343" t="s">
        <v>668</v>
      </c>
      <c r="C59" s="322">
        <f>C60</f>
        <v>1500</v>
      </c>
      <c r="D59" s="322">
        <f>D60</f>
        <v>1500</v>
      </c>
    </row>
    <row r="60" spans="1:4" ht="53.25" customHeight="1">
      <c r="A60" s="215" t="s">
        <v>591</v>
      </c>
      <c r="B60" s="344" t="s">
        <v>669</v>
      </c>
      <c r="C60" s="323">
        <v>1500</v>
      </c>
      <c r="D60" s="323">
        <v>1500</v>
      </c>
    </row>
    <row r="61" spans="1:4" ht="14.25" customHeight="1">
      <c r="A61" s="17" t="s">
        <v>113</v>
      </c>
      <c r="B61" s="209" t="s">
        <v>143</v>
      </c>
      <c r="C61" s="320">
        <f>C62</f>
        <v>389820514</v>
      </c>
      <c r="D61" s="320">
        <f>D62</f>
        <v>365332969</v>
      </c>
    </row>
    <row r="62" spans="1:4" ht="24">
      <c r="A62" s="6" t="s">
        <v>114</v>
      </c>
      <c r="B62" s="210" t="s">
        <v>144</v>
      </c>
      <c r="C62" s="320">
        <f>C63+C67+C83</f>
        <v>389820514</v>
      </c>
      <c r="D62" s="320">
        <f>D63+D67+D83</f>
        <v>365332969</v>
      </c>
    </row>
    <row r="63" spans="1:4" ht="14.25" customHeight="1">
      <c r="A63" s="6" t="s">
        <v>484</v>
      </c>
      <c r="B63" s="210" t="s">
        <v>145</v>
      </c>
      <c r="C63" s="322">
        <f>C64</f>
        <v>52256201</v>
      </c>
      <c r="D63" s="322">
        <f>D64</f>
        <v>48191178</v>
      </c>
    </row>
    <row r="64" spans="1:4" ht="14.25" customHeight="1">
      <c r="A64" s="6" t="s">
        <v>485</v>
      </c>
      <c r="B64" s="210" t="s">
        <v>115</v>
      </c>
      <c r="C64" s="322">
        <f>C65</f>
        <v>52256201</v>
      </c>
      <c r="D64" s="322">
        <f>D65</f>
        <v>48191178</v>
      </c>
    </row>
    <row r="65" spans="1:4" ht="21" customHeight="1">
      <c r="A65" s="7" t="s">
        <v>486</v>
      </c>
      <c r="B65" s="202" t="s">
        <v>146</v>
      </c>
      <c r="C65" s="323">
        <v>52256201</v>
      </c>
      <c r="D65" s="321">
        <v>48191178</v>
      </c>
    </row>
    <row r="66" spans="1:4" ht="12.75">
      <c r="A66" s="7"/>
      <c r="B66" s="208"/>
      <c r="C66" s="322"/>
      <c r="D66" s="324"/>
    </row>
    <row r="67" spans="1:4" ht="20.25">
      <c r="A67" s="27" t="s">
        <v>501</v>
      </c>
      <c r="B67" s="276" t="s">
        <v>502</v>
      </c>
      <c r="C67" s="322">
        <f>C76+C70+C72+C74</f>
        <v>42686383</v>
      </c>
      <c r="D67" s="322">
        <f>D76+D70+D72+D74+D68</f>
        <v>16166624</v>
      </c>
    </row>
    <row r="68" spans="1:4" ht="30">
      <c r="A68" s="27" t="s">
        <v>691</v>
      </c>
      <c r="B68" s="276" t="s">
        <v>690</v>
      </c>
      <c r="C68" s="322"/>
      <c r="D68" s="322">
        <f>D69</f>
        <v>1690000</v>
      </c>
    </row>
    <row r="69" spans="1:4" ht="30">
      <c r="A69" s="18" t="s">
        <v>692</v>
      </c>
      <c r="B69" s="277" t="s">
        <v>689</v>
      </c>
      <c r="C69" s="322"/>
      <c r="D69" s="323">
        <v>1690000</v>
      </c>
    </row>
    <row r="70" spans="1:4" ht="41.25">
      <c r="A70" s="27" t="s">
        <v>573</v>
      </c>
      <c r="B70" s="335" t="s">
        <v>676</v>
      </c>
      <c r="C70" s="322">
        <f>C71</f>
        <v>1668235</v>
      </c>
      <c r="D70" s="322">
        <f>D71</f>
        <v>6327272</v>
      </c>
    </row>
    <row r="71" spans="1:4" ht="30.75">
      <c r="A71" s="18" t="s">
        <v>574</v>
      </c>
      <c r="B71" s="336" t="s">
        <v>677</v>
      </c>
      <c r="C71" s="323">
        <v>1668235</v>
      </c>
      <c r="D71" s="323">
        <v>6327272</v>
      </c>
    </row>
    <row r="72" spans="1:4" ht="20.25">
      <c r="A72" s="27" t="s">
        <v>567</v>
      </c>
      <c r="B72" s="276" t="s">
        <v>678</v>
      </c>
      <c r="C72" s="322">
        <f>C73</f>
        <v>0</v>
      </c>
      <c r="D72" s="322">
        <f>D73</f>
        <v>1716942</v>
      </c>
    </row>
    <row r="73" spans="1:4" ht="20.25">
      <c r="A73" s="18" t="s">
        <v>568</v>
      </c>
      <c r="B73" s="277" t="s">
        <v>679</v>
      </c>
      <c r="C73" s="323"/>
      <c r="D73" s="323">
        <v>1716942</v>
      </c>
    </row>
    <row r="74" spans="1:4" ht="30">
      <c r="A74" s="27" t="s">
        <v>569</v>
      </c>
      <c r="B74" s="351" t="s">
        <v>570</v>
      </c>
      <c r="C74" s="322">
        <f>C75</f>
        <v>3032194</v>
      </c>
      <c r="D74" s="322">
        <f>D75</f>
        <v>3123716</v>
      </c>
    </row>
    <row r="75" spans="1:4" ht="30">
      <c r="A75" s="18" t="s">
        <v>571</v>
      </c>
      <c r="B75" s="352" t="s">
        <v>572</v>
      </c>
      <c r="C75" s="323">
        <v>3032194</v>
      </c>
      <c r="D75" s="323">
        <v>3123716</v>
      </c>
    </row>
    <row r="76" spans="1:4" ht="12.75">
      <c r="A76" s="6" t="s">
        <v>503</v>
      </c>
      <c r="B76" s="276" t="s">
        <v>504</v>
      </c>
      <c r="C76" s="322">
        <f>C77</f>
        <v>37985954</v>
      </c>
      <c r="D76" s="322">
        <f>D77</f>
        <v>3308694</v>
      </c>
    </row>
    <row r="77" spans="1:4" ht="12.75">
      <c r="A77" s="6" t="s">
        <v>505</v>
      </c>
      <c r="B77" s="276" t="s">
        <v>506</v>
      </c>
      <c r="C77" s="322">
        <f>C79+C80+C82+C78+C81</f>
        <v>37985954</v>
      </c>
      <c r="D77" s="322">
        <f>D79+D80+D82+D78</f>
        <v>3308694</v>
      </c>
    </row>
    <row r="78" spans="1:4" ht="30">
      <c r="A78" s="7" t="s">
        <v>505</v>
      </c>
      <c r="B78" s="277" t="s">
        <v>582</v>
      </c>
      <c r="C78" s="323">
        <v>1264356</v>
      </c>
      <c r="D78" s="323">
        <v>1868824</v>
      </c>
    </row>
    <row r="79" spans="1:4" ht="20.25">
      <c r="A79" s="7" t="s">
        <v>505</v>
      </c>
      <c r="B79" s="277" t="s">
        <v>541</v>
      </c>
      <c r="C79" s="323">
        <v>372320</v>
      </c>
      <c r="D79" s="323">
        <v>372320</v>
      </c>
    </row>
    <row r="80" spans="1:4" ht="40.5">
      <c r="A80" s="7" t="s">
        <v>505</v>
      </c>
      <c r="B80" s="277" t="s">
        <v>542</v>
      </c>
      <c r="C80" s="323">
        <v>374263</v>
      </c>
      <c r="D80" s="323">
        <v>374263</v>
      </c>
    </row>
    <row r="81" spans="1:4" ht="27" customHeight="1">
      <c r="A81" s="7" t="s">
        <v>505</v>
      </c>
      <c r="B81" s="208" t="s">
        <v>714</v>
      </c>
      <c r="C81" s="323">
        <v>35281728</v>
      </c>
      <c r="D81" s="323"/>
    </row>
    <row r="82" spans="1:4" ht="30">
      <c r="A82" s="7" t="s">
        <v>505</v>
      </c>
      <c r="B82" s="208" t="s">
        <v>543</v>
      </c>
      <c r="C82" s="323">
        <v>693287</v>
      </c>
      <c r="D82" s="321">
        <v>693287</v>
      </c>
    </row>
    <row r="83" spans="1:4" ht="14.25" customHeight="1">
      <c r="A83" s="27" t="s">
        <v>487</v>
      </c>
      <c r="B83" s="211" t="s">
        <v>147</v>
      </c>
      <c r="C83" s="322">
        <f>C84+C86+C94+C96+C90+C92+C88</f>
        <v>294877930</v>
      </c>
      <c r="D83" s="322">
        <f>D84+D86+D94+D96+D90+D92+D88</f>
        <v>300975167</v>
      </c>
    </row>
    <row r="84" spans="1:4" ht="37.5" customHeight="1">
      <c r="A84" s="27" t="s">
        <v>488</v>
      </c>
      <c r="B84" s="211" t="s">
        <v>116</v>
      </c>
      <c r="C84" s="322">
        <f>C85</f>
        <v>91443</v>
      </c>
      <c r="D84" s="322">
        <f>D85</f>
        <v>91443</v>
      </c>
    </row>
    <row r="85" spans="1:4" ht="24.75" customHeight="1">
      <c r="A85" s="18" t="s">
        <v>489</v>
      </c>
      <c r="B85" s="200" t="s">
        <v>117</v>
      </c>
      <c r="C85" s="315">
        <v>91443</v>
      </c>
      <c r="D85" s="315">
        <v>91443</v>
      </c>
    </row>
    <row r="86" spans="1:4" ht="24.75" customHeight="1">
      <c r="A86" s="19" t="s">
        <v>490</v>
      </c>
      <c r="B86" s="211" t="s">
        <v>118</v>
      </c>
      <c r="C86" s="322">
        <f>C87</f>
        <v>4866293</v>
      </c>
      <c r="D86" s="322">
        <f>D87</f>
        <v>5001596</v>
      </c>
    </row>
    <row r="87" spans="1:4" ht="24.75" customHeight="1">
      <c r="A87" s="20" t="s">
        <v>491</v>
      </c>
      <c r="B87" s="193" t="s">
        <v>119</v>
      </c>
      <c r="C87" s="315">
        <v>4866293</v>
      </c>
      <c r="D87" s="315">
        <v>5001596</v>
      </c>
    </row>
    <row r="88" spans="1:4" ht="36" customHeight="1">
      <c r="A88" s="19" t="s">
        <v>670</v>
      </c>
      <c r="B88" s="355" t="s">
        <v>671</v>
      </c>
      <c r="C88" s="308">
        <f>C89</f>
        <v>4084198</v>
      </c>
      <c r="D88" s="308">
        <f>D89</f>
        <v>8168395</v>
      </c>
    </row>
    <row r="89" spans="1:4" ht="36" customHeight="1">
      <c r="A89" s="20" t="s">
        <v>672</v>
      </c>
      <c r="B89" s="193" t="s">
        <v>673</v>
      </c>
      <c r="C89" s="315">
        <v>4084198</v>
      </c>
      <c r="D89" s="315">
        <v>8168395</v>
      </c>
    </row>
    <row r="90" spans="1:4" ht="24.75" customHeight="1">
      <c r="A90" s="19" t="s">
        <v>527</v>
      </c>
      <c r="B90" s="306" t="s">
        <v>528</v>
      </c>
      <c r="C90" s="308">
        <f>C91</f>
        <v>36054943</v>
      </c>
      <c r="D90" s="308">
        <f>D91</f>
        <v>38324431</v>
      </c>
    </row>
    <row r="91" spans="1:4" ht="24.75" customHeight="1">
      <c r="A91" s="307" t="s">
        <v>529</v>
      </c>
      <c r="B91" s="193" t="s">
        <v>530</v>
      </c>
      <c r="C91" s="315">
        <v>36054943</v>
      </c>
      <c r="D91" s="315">
        <v>38324431</v>
      </c>
    </row>
    <row r="92" spans="1:4" ht="37.5" customHeight="1">
      <c r="A92" s="307" t="s">
        <v>535</v>
      </c>
      <c r="B92" s="306" t="s">
        <v>536</v>
      </c>
      <c r="C92" s="308">
        <f>C93</f>
        <v>14061600</v>
      </c>
      <c r="D92" s="308">
        <f>D93</f>
        <v>14061600</v>
      </c>
    </row>
    <row r="93" spans="1:4" ht="37.5" customHeight="1">
      <c r="A93" s="307" t="s">
        <v>537</v>
      </c>
      <c r="B93" s="314" t="s">
        <v>538</v>
      </c>
      <c r="C93" s="315">
        <v>14061600</v>
      </c>
      <c r="D93" s="315">
        <v>14061600</v>
      </c>
    </row>
    <row r="94" spans="1:4" ht="15" customHeight="1">
      <c r="A94" s="27" t="s">
        <v>697</v>
      </c>
      <c r="B94" s="211" t="s">
        <v>698</v>
      </c>
      <c r="C94" s="322">
        <f>C95</f>
        <v>1240000</v>
      </c>
      <c r="D94" s="322">
        <f>D95</f>
        <v>1290000</v>
      </c>
    </row>
    <row r="95" spans="1:4" ht="20.25" customHeight="1">
      <c r="A95" s="18" t="s">
        <v>699</v>
      </c>
      <c r="B95" s="193" t="s">
        <v>700</v>
      </c>
      <c r="C95" s="323">
        <v>1240000</v>
      </c>
      <c r="D95" s="325">
        <v>1290000</v>
      </c>
    </row>
    <row r="96" spans="1:4" ht="15" customHeight="1">
      <c r="A96" s="19" t="s">
        <v>492</v>
      </c>
      <c r="B96" s="212" t="s">
        <v>120</v>
      </c>
      <c r="C96" s="322">
        <f>C97</f>
        <v>234479453</v>
      </c>
      <c r="D96" s="322">
        <f>D97</f>
        <v>234037702</v>
      </c>
    </row>
    <row r="97" spans="1:4" ht="15" customHeight="1">
      <c r="A97" s="19" t="s">
        <v>493</v>
      </c>
      <c r="B97" s="212" t="s">
        <v>121</v>
      </c>
      <c r="C97" s="320">
        <f>SUM(C98:C118)</f>
        <v>234479453</v>
      </c>
      <c r="D97" s="320">
        <f>SUM(D98:D118)</f>
        <v>234037702</v>
      </c>
    </row>
    <row r="98" spans="1:4" ht="85.5" customHeight="1">
      <c r="A98" s="20" t="s">
        <v>493</v>
      </c>
      <c r="B98" s="193" t="s">
        <v>467</v>
      </c>
      <c r="C98" s="315">
        <v>563518</v>
      </c>
      <c r="D98" s="315">
        <v>563518</v>
      </c>
    </row>
    <row r="99" spans="1:4" ht="93" customHeight="1">
      <c r="A99" s="20" t="s">
        <v>493</v>
      </c>
      <c r="B99" s="193" t="s">
        <v>466</v>
      </c>
      <c r="C99" s="315">
        <v>37896</v>
      </c>
      <c r="D99" s="315">
        <v>37896</v>
      </c>
    </row>
    <row r="100" spans="1:4" ht="70.5" customHeight="1">
      <c r="A100" s="20" t="s">
        <v>493</v>
      </c>
      <c r="B100" s="193" t="s">
        <v>468</v>
      </c>
      <c r="C100" s="315">
        <v>6606401</v>
      </c>
      <c r="D100" s="315">
        <v>6606401</v>
      </c>
    </row>
    <row r="101" spans="1:4" ht="57" customHeight="1">
      <c r="A101" s="20" t="s">
        <v>493</v>
      </c>
      <c r="B101" s="193" t="s">
        <v>469</v>
      </c>
      <c r="C101" s="315">
        <v>334700</v>
      </c>
      <c r="D101" s="315">
        <v>334700</v>
      </c>
    </row>
    <row r="102" spans="1:4" ht="57" customHeight="1">
      <c r="A102" s="20" t="s">
        <v>493</v>
      </c>
      <c r="B102" s="193" t="s">
        <v>470</v>
      </c>
      <c r="C102" s="315">
        <v>294652</v>
      </c>
      <c r="D102" s="315">
        <v>294652</v>
      </c>
    </row>
    <row r="103" spans="1:4" ht="75" customHeight="1">
      <c r="A103" s="20" t="s">
        <v>493</v>
      </c>
      <c r="B103" s="23" t="s">
        <v>471</v>
      </c>
      <c r="C103" s="315">
        <v>5888020</v>
      </c>
      <c r="D103" s="315">
        <v>5414271</v>
      </c>
    </row>
    <row r="104" spans="1:4" ht="61.5" customHeight="1">
      <c r="A104" s="20" t="s">
        <v>493</v>
      </c>
      <c r="B104" s="213" t="s">
        <v>472</v>
      </c>
      <c r="C104" s="315">
        <v>334700</v>
      </c>
      <c r="D104" s="315">
        <v>334700</v>
      </c>
    </row>
    <row r="105" spans="1:4" ht="57" customHeight="1">
      <c r="A105" s="20" t="s">
        <v>493</v>
      </c>
      <c r="B105" s="193" t="s">
        <v>473</v>
      </c>
      <c r="C105" s="315">
        <v>334700</v>
      </c>
      <c r="D105" s="315">
        <v>334700</v>
      </c>
    </row>
    <row r="106" spans="1:4" ht="75" customHeight="1">
      <c r="A106" s="20" t="s">
        <v>493</v>
      </c>
      <c r="B106" s="22" t="s">
        <v>474</v>
      </c>
      <c r="C106" s="315">
        <v>1004100</v>
      </c>
      <c r="D106" s="315">
        <v>1004100</v>
      </c>
    </row>
    <row r="107" spans="1:4" ht="75" customHeight="1">
      <c r="A107" s="20" t="s">
        <v>493</v>
      </c>
      <c r="B107" s="213" t="s">
        <v>475</v>
      </c>
      <c r="C107" s="315">
        <v>8978358</v>
      </c>
      <c r="D107" s="315">
        <v>8978358</v>
      </c>
    </row>
    <row r="108" spans="1:4" ht="96" customHeight="1">
      <c r="A108" s="20" t="s">
        <v>493</v>
      </c>
      <c r="B108" s="21" t="s">
        <v>476</v>
      </c>
      <c r="C108" s="315">
        <v>1397902</v>
      </c>
      <c r="D108" s="315">
        <v>1397902</v>
      </c>
    </row>
    <row r="109" spans="1:4" ht="96" customHeight="1">
      <c r="A109" s="20" t="s">
        <v>493</v>
      </c>
      <c r="B109" s="21" t="s">
        <v>477</v>
      </c>
      <c r="C109" s="315">
        <v>59958</v>
      </c>
      <c r="D109" s="315">
        <v>59958</v>
      </c>
    </row>
    <row r="110" spans="1:4" ht="63" customHeight="1">
      <c r="A110" s="20" t="s">
        <v>493</v>
      </c>
      <c r="B110" s="213" t="s">
        <v>478</v>
      </c>
      <c r="C110" s="315">
        <v>197601379</v>
      </c>
      <c r="D110" s="315">
        <v>197601379</v>
      </c>
    </row>
    <row r="111" spans="1:4" ht="96" customHeight="1">
      <c r="A111" s="20" t="s">
        <v>493</v>
      </c>
      <c r="B111" s="213" t="s">
        <v>479</v>
      </c>
      <c r="C111" s="315">
        <v>136147</v>
      </c>
      <c r="D111" s="315">
        <v>136147</v>
      </c>
    </row>
    <row r="112" spans="1:4" ht="61.5" customHeight="1">
      <c r="A112" s="20" t="s">
        <v>493</v>
      </c>
      <c r="B112" s="200" t="s">
        <v>480</v>
      </c>
      <c r="C112" s="315">
        <v>4876260</v>
      </c>
      <c r="D112" s="315">
        <v>4876260</v>
      </c>
    </row>
    <row r="113" spans="1:4" ht="61.5" customHeight="1">
      <c r="A113" s="20" t="s">
        <v>493</v>
      </c>
      <c r="B113" s="200" t="s">
        <v>481</v>
      </c>
      <c r="C113" s="315">
        <v>2350092</v>
      </c>
      <c r="D113" s="315">
        <v>2350092</v>
      </c>
    </row>
    <row r="114" spans="1:4" ht="66.75" customHeight="1">
      <c r="A114" s="20" t="s">
        <v>493</v>
      </c>
      <c r="B114" s="213" t="s">
        <v>482</v>
      </c>
      <c r="C114" s="315">
        <v>1673500</v>
      </c>
      <c r="D114" s="315">
        <v>1673500</v>
      </c>
    </row>
    <row r="115" spans="1:4" ht="84" customHeight="1">
      <c r="A115" s="20" t="s">
        <v>493</v>
      </c>
      <c r="B115" s="213" t="s">
        <v>523</v>
      </c>
      <c r="C115" s="315">
        <v>669400</v>
      </c>
      <c r="D115" s="315">
        <v>669400</v>
      </c>
    </row>
    <row r="116" spans="1:4" ht="84" customHeight="1">
      <c r="A116" s="20" t="s">
        <v>493</v>
      </c>
      <c r="B116" s="213" t="s">
        <v>526</v>
      </c>
      <c r="C116" s="315">
        <v>708017</v>
      </c>
      <c r="D116" s="315">
        <v>740015</v>
      </c>
    </row>
    <row r="117" spans="1:4" ht="78" customHeight="1">
      <c r="A117" s="20" t="s">
        <v>493</v>
      </c>
      <c r="B117" s="193" t="s">
        <v>500</v>
      </c>
      <c r="C117" s="315">
        <v>596283</v>
      </c>
      <c r="D117" s="315">
        <v>596283</v>
      </c>
    </row>
    <row r="118" spans="1:4" ht="81" customHeight="1">
      <c r="A118" s="20" t="s">
        <v>493</v>
      </c>
      <c r="B118" s="193" t="s">
        <v>483</v>
      </c>
      <c r="C118" s="315">
        <v>33470</v>
      </c>
      <c r="D118" s="315">
        <v>33470</v>
      </c>
    </row>
    <row r="119" spans="1:4" ht="19.5" customHeight="1">
      <c r="A119" s="24" t="s">
        <v>129</v>
      </c>
      <c r="B119" s="99" t="s">
        <v>130</v>
      </c>
      <c r="C119" s="326">
        <f>C10+C61</f>
        <v>454124411</v>
      </c>
      <c r="D119" s="326">
        <f>D10+D61</f>
        <v>434337245</v>
      </c>
    </row>
  </sheetData>
  <sheetProtection/>
  <mergeCells count="3">
    <mergeCell ref="B1:D1"/>
    <mergeCell ref="A7:D7"/>
    <mergeCell ref="B2:D5"/>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G374"/>
  <sheetViews>
    <sheetView view="pageBreakPreview" zoomScale="85" zoomScaleSheetLayoutView="85" zoomScalePageLayoutView="0" workbookViewId="0" topLeftCell="A1">
      <selection activeCell="D2" sqref="D2:G3"/>
    </sheetView>
  </sheetViews>
  <sheetFormatPr defaultColWidth="9.00390625" defaultRowHeight="12.75"/>
  <cols>
    <col min="1" max="1" width="63.875" style="0" customWidth="1"/>
    <col min="2" max="2" width="8.50390625" style="0" customWidth="1"/>
    <col min="3" max="3" width="7.875" style="0" customWidth="1"/>
    <col min="4" max="4" width="18.00390625" style="0" customWidth="1"/>
    <col min="5" max="5" width="8.50390625" style="0" customWidth="1"/>
    <col min="6" max="7" width="21.50390625" style="0" customWidth="1"/>
  </cols>
  <sheetData>
    <row r="1" spans="1:7" ht="15">
      <c r="A1" s="100"/>
      <c r="C1" s="38"/>
      <c r="D1" s="367" t="s">
        <v>325</v>
      </c>
      <c r="E1" s="367"/>
      <c r="F1" s="367"/>
      <c r="G1" s="367"/>
    </row>
    <row r="2" spans="1:7" ht="15.75" customHeight="1">
      <c r="A2" s="100"/>
      <c r="C2" s="38"/>
      <c r="D2" s="369" t="s">
        <v>716</v>
      </c>
      <c r="E2" s="369"/>
      <c r="F2" s="369"/>
      <c r="G2" s="369"/>
    </row>
    <row r="3" spans="1:7" ht="103.5" customHeight="1">
      <c r="A3" s="100"/>
      <c r="C3" s="164"/>
      <c r="D3" s="369"/>
      <c r="E3" s="369"/>
      <c r="F3" s="369"/>
      <c r="G3" s="369"/>
    </row>
    <row r="4" spans="1:6" ht="15">
      <c r="A4" s="100"/>
      <c r="B4" s="37"/>
      <c r="C4" s="38"/>
      <c r="D4" s="39"/>
      <c r="E4" s="101"/>
      <c r="F4" s="102"/>
    </row>
    <row r="5" spans="1:7" ht="33.75" customHeight="1">
      <c r="A5" s="368" t="s">
        <v>586</v>
      </c>
      <c r="B5" s="368"/>
      <c r="C5" s="368"/>
      <c r="D5" s="368"/>
      <c r="E5" s="368"/>
      <c r="F5" s="368"/>
      <c r="G5" s="368"/>
    </row>
    <row r="6" spans="1:7" ht="12.75">
      <c r="A6" s="100"/>
      <c r="B6" s="100"/>
      <c r="C6" s="38"/>
      <c r="D6" s="38"/>
      <c r="E6" s="38"/>
      <c r="G6" s="103" t="s">
        <v>9</v>
      </c>
    </row>
    <row r="7" spans="1:6" ht="13.5" thickBot="1">
      <c r="A7" s="100"/>
      <c r="B7" s="100"/>
      <c r="C7" s="38"/>
      <c r="D7" s="38"/>
      <c r="E7" s="38"/>
      <c r="F7" s="103"/>
    </row>
    <row r="8" spans="1:7" ht="27" thickBot="1">
      <c r="A8" s="233" t="s">
        <v>25</v>
      </c>
      <c r="B8" s="236" t="s">
        <v>326</v>
      </c>
      <c r="C8" s="237" t="s">
        <v>288</v>
      </c>
      <c r="D8" s="236" t="s">
        <v>289</v>
      </c>
      <c r="E8" s="236" t="s">
        <v>290</v>
      </c>
      <c r="F8" s="238" t="s">
        <v>522</v>
      </c>
      <c r="G8" s="167" t="s">
        <v>587</v>
      </c>
    </row>
    <row r="9" spans="1:7" ht="12.75">
      <c r="A9" s="234">
        <v>1</v>
      </c>
      <c r="B9" s="105">
        <v>2</v>
      </c>
      <c r="C9" s="106">
        <v>3</v>
      </c>
      <c r="D9" s="107">
        <v>4</v>
      </c>
      <c r="E9" s="107">
        <v>5</v>
      </c>
      <c r="F9" s="108">
        <v>6</v>
      </c>
      <c r="G9" s="104">
        <v>7</v>
      </c>
    </row>
    <row r="10" spans="1:7" ht="15">
      <c r="A10" s="235" t="s">
        <v>161</v>
      </c>
      <c r="B10" s="110"/>
      <c r="C10" s="111"/>
      <c r="D10" s="110"/>
      <c r="E10" s="110"/>
      <c r="F10" s="271">
        <f>F11+F12+F99+F128+F173+F255+F278+F285+F358+F368+F164</f>
        <v>454124411</v>
      </c>
      <c r="G10" s="271">
        <f>G11+G12+G99+G128+G173+G255+G278+G285+G358+G368</f>
        <v>434337245</v>
      </c>
    </row>
    <row r="11" spans="1:7" ht="15">
      <c r="A11" s="259" t="s">
        <v>494</v>
      </c>
      <c r="B11" s="110"/>
      <c r="C11" s="111"/>
      <c r="D11" s="110"/>
      <c r="E11" s="110"/>
      <c r="F11" s="272">
        <f>'Ведомственная 23-24'!G14</f>
        <v>2914002</v>
      </c>
      <c r="G11" s="272">
        <f>'Ведомственная 23-24'!H14</f>
        <v>5859773</v>
      </c>
    </row>
    <row r="12" spans="1:7" ht="15">
      <c r="A12" s="239" t="s">
        <v>11</v>
      </c>
      <c r="B12" s="82" t="s">
        <v>39</v>
      </c>
      <c r="C12" s="110" t="s">
        <v>327</v>
      </c>
      <c r="D12" s="110" t="s">
        <v>327</v>
      </c>
      <c r="E12" s="110"/>
      <c r="F12" s="267">
        <f>F13+F18+F24+F40+F47+F52</f>
        <v>33040712</v>
      </c>
      <c r="G12" s="267">
        <f>G13+G18+G24+G40+G47+G52</f>
        <v>33090712</v>
      </c>
    </row>
    <row r="13" spans="1:7" ht="30.75">
      <c r="A13" s="231" t="s">
        <v>13</v>
      </c>
      <c r="B13" s="55" t="s">
        <v>39</v>
      </c>
      <c r="C13" s="94" t="s">
        <v>40</v>
      </c>
      <c r="D13" s="110"/>
      <c r="E13" s="110"/>
      <c r="F13" s="268">
        <f>F14</f>
        <v>1507723</v>
      </c>
      <c r="G13" s="268">
        <f>G14</f>
        <v>1507723</v>
      </c>
    </row>
    <row r="14" spans="1:7" ht="30.75">
      <c r="A14" s="136" t="s">
        <v>180</v>
      </c>
      <c r="B14" s="55" t="s">
        <v>39</v>
      </c>
      <c r="C14" s="94" t="s">
        <v>40</v>
      </c>
      <c r="D14" s="72" t="s">
        <v>365</v>
      </c>
      <c r="E14" s="110"/>
      <c r="F14" s="268">
        <f>F17</f>
        <v>1507723</v>
      </c>
      <c r="G14" s="268">
        <f>G17</f>
        <v>1507723</v>
      </c>
    </row>
    <row r="15" spans="1:7" ht="15">
      <c r="A15" s="136" t="s">
        <v>181</v>
      </c>
      <c r="B15" s="55" t="s">
        <v>39</v>
      </c>
      <c r="C15" s="94" t="s">
        <v>40</v>
      </c>
      <c r="D15" s="72" t="s">
        <v>366</v>
      </c>
      <c r="E15" s="110"/>
      <c r="F15" s="268">
        <f>F16</f>
        <v>1507723</v>
      </c>
      <c r="G15" s="268">
        <f>G16</f>
        <v>1507723</v>
      </c>
    </row>
    <row r="16" spans="1:7" ht="30.75">
      <c r="A16" s="226" t="s">
        <v>182</v>
      </c>
      <c r="B16" s="52" t="s">
        <v>39</v>
      </c>
      <c r="C16" s="93" t="s">
        <v>40</v>
      </c>
      <c r="D16" s="113" t="s">
        <v>177</v>
      </c>
      <c r="E16" s="114"/>
      <c r="F16" s="269">
        <f>F17</f>
        <v>1507723</v>
      </c>
      <c r="G16" s="269">
        <f>G17</f>
        <v>1507723</v>
      </c>
    </row>
    <row r="17" spans="1:7" ht="62.25">
      <c r="A17" s="226" t="s">
        <v>50</v>
      </c>
      <c r="B17" s="52" t="s">
        <v>39</v>
      </c>
      <c r="C17" s="93" t="s">
        <v>40</v>
      </c>
      <c r="D17" s="113" t="s">
        <v>177</v>
      </c>
      <c r="E17" s="93">
        <v>100</v>
      </c>
      <c r="F17" s="269">
        <f>'Ведомственная 23-24'!G21</f>
        <v>1507723</v>
      </c>
      <c r="G17" s="269">
        <f>'Ведомственная 23-24'!H21</f>
        <v>1507723</v>
      </c>
    </row>
    <row r="18" spans="1:7" ht="46.5">
      <c r="A18" s="231" t="s">
        <v>280</v>
      </c>
      <c r="B18" s="55" t="s">
        <v>39</v>
      </c>
      <c r="C18" s="94" t="s">
        <v>41</v>
      </c>
      <c r="D18" s="110" t="s">
        <v>327</v>
      </c>
      <c r="E18" s="110"/>
      <c r="F18" s="267">
        <f>F19</f>
        <v>1368997</v>
      </c>
      <c r="G18" s="267">
        <f>G19</f>
        <v>1368997</v>
      </c>
    </row>
    <row r="19" spans="1:7" ht="30.75">
      <c r="A19" s="232" t="s">
        <v>174</v>
      </c>
      <c r="B19" s="55" t="s">
        <v>39</v>
      </c>
      <c r="C19" s="94" t="s">
        <v>41</v>
      </c>
      <c r="D19" s="86" t="s">
        <v>367</v>
      </c>
      <c r="E19" s="110"/>
      <c r="F19" s="267">
        <f>F21</f>
        <v>1368997</v>
      </c>
      <c r="G19" s="267">
        <f>G21</f>
        <v>1368997</v>
      </c>
    </row>
    <row r="20" spans="1:7" ht="30.75">
      <c r="A20" s="232" t="s">
        <v>175</v>
      </c>
      <c r="B20" s="55" t="s">
        <v>39</v>
      </c>
      <c r="C20" s="94" t="s">
        <v>41</v>
      </c>
      <c r="D20" s="86" t="s">
        <v>368</v>
      </c>
      <c r="E20" s="110"/>
      <c r="F20" s="267">
        <f>F21</f>
        <v>1368997</v>
      </c>
      <c r="G20" s="267">
        <f>G21</f>
        <v>1368997</v>
      </c>
    </row>
    <row r="21" spans="1:7" ht="30.75">
      <c r="A21" s="240" t="s">
        <v>176</v>
      </c>
      <c r="B21" s="52" t="s">
        <v>39</v>
      </c>
      <c r="C21" s="93" t="s">
        <v>41</v>
      </c>
      <c r="D21" s="113" t="s">
        <v>228</v>
      </c>
      <c r="E21" s="114"/>
      <c r="F21" s="270">
        <f>F22+F23</f>
        <v>1368997</v>
      </c>
      <c r="G21" s="270">
        <f>G22+G23</f>
        <v>1368997</v>
      </c>
    </row>
    <row r="22" spans="1:7" ht="62.25">
      <c r="A22" s="226" t="s">
        <v>50</v>
      </c>
      <c r="B22" s="52" t="s">
        <v>39</v>
      </c>
      <c r="C22" s="93" t="s">
        <v>41</v>
      </c>
      <c r="D22" s="113" t="s">
        <v>228</v>
      </c>
      <c r="E22" s="93">
        <v>100</v>
      </c>
      <c r="F22" s="270">
        <f>'Ведомственная 23-24'!G400</f>
        <v>1312997</v>
      </c>
      <c r="G22" s="270">
        <f>'Ведомственная 23-24'!H400</f>
        <v>1312997</v>
      </c>
    </row>
    <row r="23" spans="1:7" ht="30.75">
      <c r="A23" s="226" t="s">
        <v>156</v>
      </c>
      <c r="B23" s="52" t="s">
        <v>39</v>
      </c>
      <c r="C23" s="93" t="s">
        <v>41</v>
      </c>
      <c r="D23" s="113" t="s">
        <v>228</v>
      </c>
      <c r="E23" s="115" t="s">
        <v>167</v>
      </c>
      <c r="F23" s="270">
        <f>'Ведомственная 23-24'!G401</f>
        <v>56000</v>
      </c>
      <c r="G23" s="270">
        <f>'Ведомственная 23-24'!H401</f>
        <v>56000</v>
      </c>
    </row>
    <row r="24" spans="1:7" ht="50.25" customHeight="1">
      <c r="A24" s="231" t="s">
        <v>292</v>
      </c>
      <c r="B24" s="55" t="s">
        <v>39</v>
      </c>
      <c r="C24" s="94" t="s">
        <v>42</v>
      </c>
      <c r="D24" s="110" t="s">
        <v>327</v>
      </c>
      <c r="E24" s="110"/>
      <c r="F24" s="267">
        <f>F25+F30+F36</f>
        <v>14419530</v>
      </c>
      <c r="G24" s="267">
        <f>G25+G30+G36</f>
        <v>14419530</v>
      </c>
    </row>
    <row r="25" spans="1:7" ht="15">
      <c r="A25" s="136" t="s">
        <v>33</v>
      </c>
      <c r="B25" s="55" t="s">
        <v>39</v>
      </c>
      <c r="C25" s="94" t="s">
        <v>42</v>
      </c>
      <c r="D25" s="72" t="s">
        <v>369</v>
      </c>
      <c r="E25" s="110"/>
      <c r="F25" s="267">
        <f>F26</f>
        <v>14051360</v>
      </c>
      <c r="G25" s="267">
        <f>G26</f>
        <v>14051360</v>
      </c>
    </row>
    <row r="26" spans="1:7" ht="30.75">
      <c r="A26" s="136" t="s">
        <v>35</v>
      </c>
      <c r="B26" s="55" t="s">
        <v>39</v>
      </c>
      <c r="C26" s="94" t="s">
        <v>42</v>
      </c>
      <c r="D26" s="72" t="s">
        <v>370</v>
      </c>
      <c r="E26" s="110"/>
      <c r="F26" s="267">
        <f>F27</f>
        <v>14051360</v>
      </c>
      <c r="G26" s="267">
        <f>G27</f>
        <v>14051360</v>
      </c>
    </row>
    <row r="27" spans="1:7" ht="30.75">
      <c r="A27" s="240" t="s">
        <v>176</v>
      </c>
      <c r="B27" s="52" t="s">
        <v>39</v>
      </c>
      <c r="C27" s="93" t="s">
        <v>42</v>
      </c>
      <c r="D27" s="116" t="s">
        <v>6</v>
      </c>
      <c r="E27" s="114"/>
      <c r="F27" s="270">
        <f>F28+F29</f>
        <v>14051360</v>
      </c>
      <c r="G27" s="270">
        <f>G28+G29</f>
        <v>14051360</v>
      </c>
    </row>
    <row r="28" spans="1:7" ht="62.25">
      <c r="A28" s="226" t="s">
        <v>50</v>
      </c>
      <c r="B28" s="52" t="s">
        <v>39</v>
      </c>
      <c r="C28" s="93" t="s">
        <v>42</v>
      </c>
      <c r="D28" s="116" t="s">
        <v>6</v>
      </c>
      <c r="E28" s="93">
        <v>100</v>
      </c>
      <c r="F28" s="270">
        <f>'Ведомственная 23-24'!G26</f>
        <v>13637360</v>
      </c>
      <c r="G28" s="270">
        <f>'Ведомственная 23-24'!H26</f>
        <v>13637360</v>
      </c>
    </row>
    <row r="29" spans="1:7" ht="30.75">
      <c r="A29" s="226" t="s">
        <v>156</v>
      </c>
      <c r="B29" s="52" t="s">
        <v>39</v>
      </c>
      <c r="C29" s="93" t="s">
        <v>42</v>
      </c>
      <c r="D29" s="116" t="s">
        <v>6</v>
      </c>
      <c r="E29" s="93">
        <v>200</v>
      </c>
      <c r="F29" s="270">
        <f>'Ведомственная 23-24'!G27</f>
        <v>414000</v>
      </c>
      <c r="G29" s="270">
        <f>'Ведомственная 23-24'!H27</f>
        <v>414000</v>
      </c>
    </row>
    <row r="30" spans="1:7" ht="62.25">
      <c r="A30" s="231" t="s">
        <v>596</v>
      </c>
      <c r="B30" s="55" t="s">
        <v>39</v>
      </c>
      <c r="C30" s="55" t="s">
        <v>42</v>
      </c>
      <c r="D30" s="58" t="s">
        <v>371</v>
      </c>
      <c r="E30" s="110"/>
      <c r="F30" s="267">
        <f>F31</f>
        <v>33470</v>
      </c>
      <c r="G30" s="267">
        <f>G31</f>
        <v>33470</v>
      </c>
    </row>
    <row r="31" spans="1:7" ht="108.75">
      <c r="A31" s="222" t="s">
        <v>597</v>
      </c>
      <c r="B31" s="55" t="s">
        <v>39</v>
      </c>
      <c r="C31" s="55" t="s">
        <v>42</v>
      </c>
      <c r="D31" s="117" t="s">
        <v>372</v>
      </c>
      <c r="E31" s="110"/>
      <c r="F31" s="267">
        <f>F34</f>
        <v>33470</v>
      </c>
      <c r="G31" s="267">
        <f>G34</f>
        <v>33470</v>
      </c>
    </row>
    <row r="32" spans="1:7" ht="62.25">
      <c r="A32" s="222" t="s">
        <v>127</v>
      </c>
      <c r="B32" s="55" t="s">
        <v>39</v>
      </c>
      <c r="C32" s="55" t="s">
        <v>42</v>
      </c>
      <c r="D32" s="58" t="s">
        <v>448</v>
      </c>
      <c r="E32" s="110"/>
      <c r="F32" s="267">
        <f>F33</f>
        <v>33470</v>
      </c>
      <c r="G32" s="267">
        <f>G33</f>
        <v>33470</v>
      </c>
    </row>
    <row r="33" spans="1:7" ht="62.25">
      <c r="A33" s="222" t="s">
        <v>321</v>
      </c>
      <c r="B33" s="55" t="s">
        <v>39</v>
      </c>
      <c r="C33" s="55" t="s">
        <v>42</v>
      </c>
      <c r="D33" s="58" t="s">
        <v>224</v>
      </c>
      <c r="E33" s="55"/>
      <c r="F33" s="267">
        <f>F34</f>
        <v>33470</v>
      </c>
      <c r="G33" s="267">
        <f>G34</f>
        <v>33470</v>
      </c>
    </row>
    <row r="34" spans="1:7" ht="62.25">
      <c r="A34" s="223" t="s">
        <v>50</v>
      </c>
      <c r="B34" s="52" t="s">
        <v>39</v>
      </c>
      <c r="C34" s="52" t="s">
        <v>42</v>
      </c>
      <c r="D34" s="60" t="s">
        <v>224</v>
      </c>
      <c r="E34" s="62">
        <v>100</v>
      </c>
      <c r="F34" s="270">
        <f>'Ведомственная 23-24'!G32</f>
        <v>33470</v>
      </c>
      <c r="G34" s="270">
        <f>'Ведомственная 23-24'!H32</f>
        <v>33470</v>
      </c>
    </row>
    <row r="35" spans="1:7" ht="30.75">
      <c r="A35" s="231" t="s">
        <v>34</v>
      </c>
      <c r="B35" s="55" t="s">
        <v>39</v>
      </c>
      <c r="C35" s="94" t="s">
        <v>42</v>
      </c>
      <c r="D35" s="72" t="s">
        <v>373</v>
      </c>
      <c r="E35" s="118"/>
      <c r="F35" s="273">
        <f>F36</f>
        <v>334700</v>
      </c>
      <c r="G35" s="273">
        <f>G36</f>
        <v>334700</v>
      </c>
    </row>
    <row r="36" spans="1:7" ht="30.75">
      <c r="A36" s="232" t="s">
        <v>4</v>
      </c>
      <c r="B36" s="55" t="s">
        <v>39</v>
      </c>
      <c r="C36" s="94" t="s">
        <v>42</v>
      </c>
      <c r="D36" s="72" t="s">
        <v>374</v>
      </c>
      <c r="E36" s="118"/>
      <c r="F36" s="273">
        <f>F37</f>
        <v>334700</v>
      </c>
      <c r="G36" s="273">
        <f>G37</f>
        <v>334700</v>
      </c>
    </row>
    <row r="37" spans="1:7" ht="46.5">
      <c r="A37" s="241" t="s">
        <v>297</v>
      </c>
      <c r="B37" s="119" t="s">
        <v>39</v>
      </c>
      <c r="C37" s="294" t="s">
        <v>42</v>
      </c>
      <c r="D37" s="256" t="s">
        <v>178</v>
      </c>
      <c r="E37" s="295"/>
      <c r="F37" s="273">
        <f>F38+F39</f>
        <v>334700</v>
      </c>
      <c r="G37" s="273">
        <f>G38+G39</f>
        <v>334700</v>
      </c>
    </row>
    <row r="38" spans="1:7" ht="62.25">
      <c r="A38" s="226" t="s">
        <v>50</v>
      </c>
      <c r="B38" s="52" t="s">
        <v>39</v>
      </c>
      <c r="C38" s="93" t="s">
        <v>42</v>
      </c>
      <c r="D38" s="74" t="s">
        <v>178</v>
      </c>
      <c r="E38" s="93">
        <v>100</v>
      </c>
      <c r="F38" s="270">
        <f>'Ведомственная 23-24'!G36</f>
        <v>328500</v>
      </c>
      <c r="G38" s="270">
        <f>'Ведомственная 23-24'!H36</f>
        <v>328500</v>
      </c>
    </row>
    <row r="39" spans="1:7" ht="30.75">
      <c r="A39" s="296" t="s">
        <v>156</v>
      </c>
      <c r="B39" s="52" t="s">
        <v>39</v>
      </c>
      <c r="C39" s="93" t="s">
        <v>42</v>
      </c>
      <c r="D39" s="74" t="s">
        <v>178</v>
      </c>
      <c r="E39" s="93" t="s">
        <v>167</v>
      </c>
      <c r="F39" s="270">
        <f>'Ведомственная 23-24'!G37</f>
        <v>6200</v>
      </c>
      <c r="G39" s="270">
        <f>'Ведомственная 23-24'!H37</f>
        <v>6200</v>
      </c>
    </row>
    <row r="40" spans="1:7" ht="46.5">
      <c r="A40" s="231" t="s">
        <v>282</v>
      </c>
      <c r="B40" s="55" t="s">
        <v>39</v>
      </c>
      <c r="C40" s="94" t="s">
        <v>45</v>
      </c>
      <c r="D40" s="110"/>
      <c r="E40" s="110"/>
      <c r="F40" s="267">
        <f>F41</f>
        <v>2685028</v>
      </c>
      <c r="G40" s="267">
        <f>G41</f>
        <v>2685028</v>
      </c>
    </row>
    <row r="41" spans="1:7" ht="54" customHeight="1">
      <c r="A41" s="136" t="s">
        <v>598</v>
      </c>
      <c r="B41" s="55" t="s">
        <v>39</v>
      </c>
      <c r="C41" s="94" t="s">
        <v>45</v>
      </c>
      <c r="D41" s="86" t="s">
        <v>375</v>
      </c>
      <c r="E41" s="110"/>
      <c r="F41" s="267">
        <f>F44</f>
        <v>2685028</v>
      </c>
      <c r="G41" s="267">
        <f>G44</f>
        <v>2685028</v>
      </c>
    </row>
    <row r="42" spans="1:7" ht="78">
      <c r="A42" s="136" t="s">
        <v>599</v>
      </c>
      <c r="B42" s="55" t="s">
        <v>39</v>
      </c>
      <c r="C42" s="94" t="s">
        <v>45</v>
      </c>
      <c r="D42" s="72" t="s">
        <v>376</v>
      </c>
      <c r="E42" s="110"/>
      <c r="F42" s="267">
        <f>F43</f>
        <v>2685028</v>
      </c>
      <c r="G42" s="267">
        <f>G43</f>
        <v>2685028</v>
      </c>
    </row>
    <row r="43" spans="1:7" ht="46.5">
      <c r="A43" s="225" t="s">
        <v>229</v>
      </c>
      <c r="B43" s="55" t="s">
        <v>39</v>
      </c>
      <c r="C43" s="94" t="s">
        <v>45</v>
      </c>
      <c r="D43" s="124" t="s">
        <v>377</v>
      </c>
      <c r="E43" s="110"/>
      <c r="F43" s="267">
        <f>F44</f>
        <v>2685028</v>
      </c>
      <c r="G43" s="267">
        <f>G44</f>
        <v>2685028</v>
      </c>
    </row>
    <row r="44" spans="1:7" ht="30.75">
      <c r="A44" s="242" t="s">
        <v>176</v>
      </c>
      <c r="B44" s="52" t="s">
        <v>39</v>
      </c>
      <c r="C44" s="93" t="s">
        <v>45</v>
      </c>
      <c r="D44" s="116" t="s">
        <v>230</v>
      </c>
      <c r="E44" s="114"/>
      <c r="F44" s="270">
        <f>F45+F46</f>
        <v>2685028</v>
      </c>
      <c r="G44" s="270">
        <f>G45+G46</f>
        <v>2685028</v>
      </c>
    </row>
    <row r="45" spans="1:7" ht="62.25">
      <c r="A45" s="226" t="s">
        <v>50</v>
      </c>
      <c r="B45" s="52" t="s">
        <v>39</v>
      </c>
      <c r="C45" s="93" t="s">
        <v>45</v>
      </c>
      <c r="D45" s="116" t="s">
        <v>230</v>
      </c>
      <c r="E45" s="93">
        <v>100</v>
      </c>
      <c r="F45" s="270">
        <f>'Ведомственная 23-24'!G233</f>
        <v>2404428</v>
      </c>
      <c r="G45" s="270">
        <f>'Ведомственная 23-24'!H233</f>
        <v>2404428</v>
      </c>
    </row>
    <row r="46" spans="1:7" ht="30.75">
      <c r="A46" s="243" t="s">
        <v>156</v>
      </c>
      <c r="B46" s="97" t="s">
        <v>39</v>
      </c>
      <c r="C46" s="125" t="s">
        <v>45</v>
      </c>
      <c r="D46" s="126" t="s">
        <v>230</v>
      </c>
      <c r="E46" s="125">
        <v>200</v>
      </c>
      <c r="F46" s="270">
        <f>'Ведомственная 23-24'!G234</f>
        <v>280600</v>
      </c>
      <c r="G46" s="270">
        <f>'Ведомственная 23-24'!H234</f>
        <v>280600</v>
      </c>
    </row>
    <row r="47" spans="1:7" ht="15">
      <c r="A47" s="231" t="s">
        <v>168</v>
      </c>
      <c r="B47" s="55" t="s">
        <v>39</v>
      </c>
      <c r="C47" s="94" t="s">
        <v>270</v>
      </c>
      <c r="D47" s="110"/>
      <c r="E47" s="110"/>
      <c r="F47" s="267">
        <f aca="true" t="shared" si="0" ref="F47:G50">F48</f>
        <v>100000</v>
      </c>
      <c r="G47" s="267">
        <f t="shared" si="0"/>
        <v>100000</v>
      </c>
    </row>
    <row r="48" spans="1:7" ht="15">
      <c r="A48" s="244" t="s">
        <v>328</v>
      </c>
      <c r="B48" s="55" t="s">
        <v>39</v>
      </c>
      <c r="C48" s="94" t="s">
        <v>270</v>
      </c>
      <c r="D48" s="72" t="s">
        <v>378</v>
      </c>
      <c r="E48" s="110"/>
      <c r="F48" s="267">
        <f t="shared" si="0"/>
        <v>100000</v>
      </c>
      <c r="G48" s="267">
        <f t="shared" si="0"/>
        <v>100000</v>
      </c>
    </row>
    <row r="49" spans="1:7" ht="30.75">
      <c r="A49" s="245" t="s">
        <v>5</v>
      </c>
      <c r="B49" s="55" t="s">
        <v>39</v>
      </c>
      <c r="C49" s="94" t="s">
        <v>270</v>
      </c>
      <c r="D49" s="72" t="s">
        <v>379</v>
      </c>
      <c r="E49" s="114"/>
      <c r="F49" s="267">
        <f t="shared" si="0"/>
        <v>100000</v>
      </c>
      <c r="G49" s="267">
        <f t="shared" si="0"/>
        <v>100000</v>
      </c>
    </row>
    <row r="50" spans="1:7" ht="30.75">
      <c r="A50" s="242" t="s">
        <v>5</v>
      </c>
      <c r="B50" s="52" t="s">
        <v>39</v>
      </c>
      <c r="C50" s="93" t="s">
        <v>270</v>
      </c>
      <c r="D50" s="127" t="s">
        <v>179</v>
      </c>
      <c r="E50" s="114"/>
      <c r="F50" s="270">
        <f t="shared" si="0"/>
        <v>100000</v>
      </c>
      <c r="G50" s="270">
        <f t="shared" si="0"/>
        <v>100000</v>
      </c>
    </row>
    <row r="51" spans="1:7" ht="15">
      <c r="A51" s="226" t="s">
        <v>273</v>
      </c>
      <c r="B51" s="52" t="s">
        <v>39</v>
      </c>
      <c r="C51" s="93" t="s">
        <v>270</v>
      </c>
      <c r="D51" s="127" t="s">
        <v>179</v>
      </c>
      <c r="E51" s="93">
        <v>800</v>
      </c>
      <c r="F51" s="270">
        <f>'Ведомственная 23-24'!G42</f>
        <v>100000</v>
      </c>
      <c r="G51" s="270">
        <f>'Ведомственная 23-24'!H42</f>
        <v>100000</v>
      </c>
    </row>
    <row r="52" spans="1:7" ht="15">
      <c r="A52" s="231" t="s">
        <v>14</v>
      </c>
      <c r="B52" s="55" t="s">
        <v>39</v>
      </c>
      <c r="C52" s="94" t="s">
        <v>162</v>
      </c>
      <c r="D52" s="110" t="s">
        <v>327</v>
      </c>
      <c r="E52" s="110"/>
      <c r="F52" s="267">
        <f>F53+F78+F84+F73+F88+F66</f>
        <v>12959434</v>
      </c>
      <c r="G52" s="267">
        <f>G53+G78+G84+G73+G88+G66</f>
        <v>13009434</v>
      </c>
    </row>
    <row r="53" spans="1:7" ht="41.25" customHeight="1">
      <c r="A53" s="72" t="s">
        <v>600</v>
      </c>
      <c r="B53" s="55" t="s">
        <v>39</v>
      </c>
      <c r="C53" s="55" t="s">
        <v>162</v>
      </c>
      <c r="D53" s="129" t="s">
        <v>380</v>
      </c>
      <c r="E53" s="110"/>
      <c r="F53" s="267">
        <f>F54+F58</f>
        <v>1089100</v>
      </c>
      <c r="G53" s="267">
        <f>G54+G58</f>
        <v>1089100</v>
      </c>
    </row>
    <row r="54" spans="1:7" ht="62.25">
      <c r="A54" s="72" t="s">
        <v>602</v>
      </c>
      <c r="B54" s="55" t="s">
        <v>39</v>
      </c>
      <c r="C54" s="55" t="s">
        <v>162</v>
      </c>
      <c r="D54" s="129" t="s">
        <v>397</v>
      </c>
      <c r="E54" s="110"/>
      <c r="F54" s="267">
        <f aca="true" t="shared" si="1" ref="F54:G56">F55</f>
        <v>28000</v>
      </c>
      <c r="G54" s="267">
        <f t="shared" si="1"/>
        <v>28000</v>
      </c>
    </row>
    <row r="55" spans="1:7" ht="46.5">
      <c r="A55" s="222" t="s">
        <v>183</v>
      </c>
      <c r="B55" s="55" t="s">
        <v>39</v>
      </c>
      <c r="C55" s="55" t="s">
        <v>162</v>
      </c>
      <c r="D55" s="130" t="s">
        <v>417</v>
      </c>
      <c r="E55" s="110"/>
      <c r="F55" s="267">
        <f t="shared" si="1"/>
        <v>28000</v>
      </c>
      <c r="G55" s="267">
        <f t="shared" si="1"/>
        <v>28000</v>
      </c>
    </row>
    <row r="56" spans="1:7" ht="15">
      <c r="A56" s="60" t="s">
        <v>184</v>
      </c>
      <c r="B56" s="52" t="s">
        <v>39</v>
      </c>
      <c r="C56" s="52" t="s">
        <v>162</v>
      </c>
      <c r="D56" s="74" t="s">
        <v>276</v>
      </c>
      <c r="E56" s="93"/>
      <c r="F56" s="270">
        <f t="shared" si="1"/>
        <v>28000</v>
      </c>
      <c r="G56" s="270">
        <f t="shared" si="1"/>
        <v>28000</v>
      </c>
    </row>
    <row r="57" spans="1:7" ht="30.75">
      <c r="A57" s="226" t="s">
        <v>156</v>
      </c>
      <c r="B57" s="52" t="s">
        <v>39</v>
      </c>
      <c r="C57" s="52" t="s">
        <v>162</v>
      </c>
      <c r="D57" s="74" t="s">
        <v>276</v>
      </c>
      <c r="E57" s="93" t="s">
        <v>167</v>
      </c>
      <c r="F57" s="270">
        <f>'Ведомственная 23-24'!G48</f>
        <v>28000</v>
      </c>
      <c r="G57" s="270">
        <f>'Ведомственная 23-24'!H48</f>
        <v>28000</v>
      </c>
    </row>
    <row r="58" spans="1:7" ht="78">
      <c r="A58" s="121" t="s">
        <v>603</v>
      </c>
      <c r="B58" s="55" t="s">
        <v>39</v>
      </c>
      <c r="C58" s="94" t="s">
        <v>162</v>
      </c>
      <c r="D58" s="131" t="s">
        <v>396</v>
      </c>
      <c r="E58" s="110"/>
      <c r="F58" s="267">
        <f>F59+F62</f>
        <v>1061100</v>
      </c>
      <c r="G58" s="267">
        <f>G59+G62</f>
        <v>1061100</v>
      </c>
    </row>
    <row r="59" spans="1:7" ht="35.25" customHeight="1">
      <c r="A59" s="225" t="s">
        <v>187</v>
      </c>
      <c r="B59" s="55" t="s">
        <v>39</v>
      </c>
      <c r="C59" s="55" t="s">
        <v>162</v>
      </c>
      <c r="D59" s="72" t="s">
        <v>418</v>
      </c>
      <c r="E59" s="73"/>
      <c r="F59" s="267">
        <f>F60</f>
        <v>57000</v>
      </c>
      <c r="G59" s="267">
        <f>G60</f>
        <v>57000</v>
      </c>
    </row>
    <row r="60" spans="1:7" ht="15">
      <c r="A60" s="60" t="s">
        <v>184</v>
      </c>
      <c r="B60" s="52" t="s">
        <v>39</v>
      </c>
      <c r="C60" s="52" t="s">
        <v>162</v>
      </c>
      <c r="D60" s="74" t="s">
        <v>188</v>
      </c>
      <c r="E60" s="70"/>
      <c r="F60" s="270">
        <f>F61</f>
        <v>57000</v>
      </c>
      <c r="G60" s="270">
        <f>G61</f>
        <v>57000</v>
      </c>
    </row>
    <row r="61" spans="1:7" ht="30.75">
      <c r="A61" s="226" t="s">
        <v>156</v>
      </c>
      <c r="B61" s="52" t="s">
        <v>39</v>
      </c>
      <c r="C61" s="52" t="s">
        <v>162</v>
      </c>
      <c r="D61" s="74" t="s">
        <v>188</v>
      </c>
      <c r="E61" s="70">
        <v>200</v>
      </c>
      <c r="F61" s="270">
        <f>'Ведомственная 23-24'!G52</f>
        <v>57000</v>
      </c>
      <c r="G61" s="270">
        <f>'Ведомственная 23-24'!H52</f>
        <v>57000</v>
      </c>
    </row>
    <row r="62" spans="1:7" ht="62.25">
      <c r="A62" s="225" t="s">
        <v>185</v>
      </c>
      <c r="B62" s="55" t="s">
        <v>39</v>
      </c>
      <c r="C62" s="55" t="s">
        <v>162</v>
      </c>
      <c r="D62" s="72" t="s">
        <v>419</v>
      </c>
      <c r="E62" s="110"/>
      <c r="F62" s="267">
        <f>F63</f>
        <v>1004100</v>
      </c>
      <c r="G62" s="267">
        <f>G63</f>
        <v>1004100</v>
      </c>
    </row>
    <row r="63" spans="1:7" ht="46.5">
      <c r="A63" s="223" t="s">
        <v>0</v>
      </c>
      <c r="B63" s="52" t="s">
        <v>39</v>
      </c>
      <c r="C63" s="52" t="s">
        <v>162</v>
      </c>
      <c r="D63" s="74" t="s">
        <v>186</v>
      </c>
      <c r="E63" s="114"/>
      <c r="F63" s="270">
        <f>F64+F65</f>
        <v>1004100</v>
      </c>
      <c r="G63" s="270">
        <f>G64+G65</f>
        <v>1004100</v>
      </c>
    </row>
    <row r="64" spans="1:7" ht="62.25">
      <c r="A64" s="226" t="s">
        <v>50</v>
      </c>
      <c r="B64" s="52" t="s">
        <v>39</v>
      </c>
      <c r="C64" s="52" t="s">
        <v>162</v>
      </c>
      <c r="D64" s="74" t="s">
        <v>186</v>
      </c>
      <c r="E64" s="93">
        <v>100</v>
      </c>
      <c r="F64" s="270">
        <f>'Ведомственная 23-24'!G55</f>
        <v>989175</v>
      </c>
      <c r="G64" s="270">
        <f>'Ведомственная 23-24'!H55</f>
        <v>989175</v>
      </c>
    </row>
    <row r="65" spans="1:7" ht="30.75">
      <c r="A65" s="226" t="s">
        <v>156</v>
      </c>
      <c r="B65" s="52" t="s">
        <v>39</v>
      </c>
      <c r="C65" s="52" t="s">
        <v>162</v>
      </c>
      <c r="D65" s="74" t="s">
        <v>186</v>
      </c>
      <c r="E65" s="93" t="s">
        <v>167</v>
      </c>
      <c r="F65" s="270">
        <f>'Ведомственная 23-24'!G56</f>
        <v>14925</v>
      </c>
      <c r="G65" s="270">
        <f>'Ведомственная 23-24'!H56</f>
        <v>14925</v>
      </c>
    </row>
    <row r="66" spans="1:7" ht="46.5">
      <c r="A66" s="231" t="s">
        <v>604</v>
      </c>
      <c r="B66" s="55" t="s">
        <v>39</v>
      </c>
      <c r="C66" s="55" t="s">
        <v>162</v>
      </c>
      <c r="D66" s="63" t="s">
        <v>381</v>
      </c>
      <c r="E66" s="71"/>
      <c r="F66" s="267">
        <f>F67</f>
        <v>100000</v>
      </c>
      <c r="G66" s="267">
        <f>G67</f>
        <v>100000</v>
      </c>
    </row>
    <row r="67" spans="1:7" ht="78">
      <c r="A67" s="231" t="s">
        <v>605</v>
      </c>
      <c r="B67" s="55" t="s">
        <v>39</v>
      </c>
      <c r="C67" s="55" t="s">
        <v>162</v>
      </c>
      <c r="D67" s="132" t="s">
        <v>416</v>
      </c>
      <c r="E67" s="71"/>
      <c r="F67" s="267">
        <f>F68</f>
        <v>100000</v>
      </c>
      <c r="G67" s="267">
        <f>G68</f>
        <v>100000</v>
      </c>
    </row>
    <row r="68" spans="1:7" ht="60" customHeight="1">
      <c r="A68" s="231" t="s">
        <v>123</v>
      </c>
      <c r="B68" s="55" t="s">
        <v>39</v>
      </c>
      <c r="C68" s="55" t="s">
        <v>162</v>
      </c>
      <c r="D68" s="133" t="s">
        <v>420</v>
      </c>
      <c r="E68" s="71"/>
      <c r="F68" s="267">
        <f>F69+F71</f>
        <v>100000</v>
      </c>
      <c r="G68" s="267">
        <f>G69+G71</f>
        <v>100000</v>
      </c>
    </row>
    <row r="69" spans="1:7" ht="15">
      <c r="A69" s="222" t="s">
        <v>319</v>
      </c>
      <c r="B69" s="55" t="s">
        <v>39</v>
      </c>
      <c r="C69" s="55" t="s">
        <v>162</v>
      </c>
      <c r="D69" s="58" t="s">
        <v>320</v>
      </c>
      <c r="E69" s="71"/>
      <c r="F69" s="267">
        <f>F70</f>
        <v>10000</v>
      </c>
      <c r="G69" s="267">
        <f>G70</f>
        <v>10000</v>
      </c>
    </row>
    <row r="70" spans="1:7" ht="30.75">
      <c r="A70" s="223" t="s">
        <v>156</v>
      </c>
      <c r="B70" s="52" t="s">
        <v>39</v>
      </c>
      <c r="C70" s="52" t="s">
        <v>162</v>
      </c>
      <c r="D70" s="60" t="s">
        <v>320</v>
      </c>
      <c r="E70" s="70">
        <v>200</v>
      </c>
      <c r="F70" s="270">
        <f>'Ведомственная 23-24'!G61</f>
        <v>10000</v>
      </c>
      <c r="G70" s="270">
        <f>'Ведомственная 23-24'!H61</f>
        <v>10000</v>
      </c>
    </row>
    <row r="71" spans="1:7" ht="15">
      <c r="A71" s="231" t="s">
        <v>124</v>
      </c>
      <c r="B71" s="55" t="s">
        <v>39</v>
      </c>
      <c r="C71" s="55" t="s">
        <v>162</v>
      </c>
      <c r="D71" s="58" t="s">
        <v>125</v>
      </c>
      <c r="E71" s="71"/>
      <c r="F71" s="267">
        <f>F72</f>
        <v>90000</v>
      </c>
      <c r="G71" s="267">
        <f>G72</f>
        <v>90000</v>
      </c>
    </row>
    <row r="72" spans="1:7" ht="30.75">
      <c r="A72" s="226" t="s">
        <v>156</v>
      </c>
      <c r="B72" s="52" t="s">
        <v>39</v>
      </c>
      <c r="C72" s="52" t="s">
        <v>162</v>
      </c>
      <c r="D72" s="60" t="s">
        <v>125</v>
      </c>
      <c r="E72" s="70">
        <v>200</v>
      </c>
      <c r="F72" s="270">
        <f>'Ведомственная 23-24'!G63</f>
        <v>90000</v>
      </c>
      <c r="G72" s="270">
        <f>'Ведомственная 23-24'!H63</f>
        <v>90000</v>
      </c>
    </row>
    <row r="73" spans="1:7" ht="46.5">
      <c r="A73" s="246" t="s">
        <v>606</v>
      </c>
      <c r="B73" s="119" t="s">
        <v>39</v>
      </c>
      <c r="C73" s="120" t="s">
        <v>162</v>
      </c>
      <c r="D73" s="134" t="s">
        <v>382</v>
      </c>
      <c r="E73" s="135"/>
      <c r="F73" s="273">
        <f aca="true" t="shared" si="2" ref="F73:G76">F74</f>
        <v>35000</v>
      </c>
      <c r="G73" s="273">
        <f t="shared" si="2"/>
        <v>35000</v>
      </c>
    </row>
    <row r="74" spans="1:7" ht="62.25">
      <c r="A74" s="222" t="s">
        <v>607</v>
      </c>
      <c r="B74" s="55" t="s">
        <v>39</v>
      </c>
      <c r="C74" s="94" t="s">
        <v>162</v>
      </c>
      <c r="D74" s="136" t="s">
        <v>415</v>
      </c>
      <c r="E74" s="73"/>
      <c r="F74" s="267">
        <f t="shared" si="2"/>
        <v>35000</v>
      </c>
      <c r="G74" s="267">
        <f t="shared" si="2"/>
        <v>35000</v>
      </c>
    </row>
    <row r="75" spans="1:7" ht="62.25">
      <c r="A75" s="58" t="s">
        <v>30</v>
      </c>
      <c r="B75" s="55" t="s">
        <v>39</v>
      </c>
      <c r="C75" s="94" t="s">
        <v>162</v>
      </c>
      <c r="D75" s="136" t="s">
        <v>421</v>
      </c>
      <c r="E75" s="73"/>
      <c r="F75" s="267">
        <f t="shared" si="2"/>
        <v>35000</v>
      </c>
      <c r="G75" s="267">
        <f t="shared" si="2"/>
        <v>35000</v>
      </c>
    </row>
    <row r="76" spans="1:7" ht="18" customHeight="1">
      <c r="A76" s="247" t="s">
        <v>189</v>
      </c>
      <c r="B76" s="97" t="s">
        <v>39</v>
      </c>
      <c r="C76" s="125" t="s">
        <v>162</v>
      </c>
      <c r="D76" s="126" t="s">
        <v>190</v>
      </c>
      <c r="E76" s="137"/>
      <c r="F76" s="274">
        <f t="shared" si="2"/>
        <v>35000</v>
      </c>
      <c r="G76" s="274">
        <f t="shared" si="2"/>
        <v>35000</v>
      </c>
    </row>
    <row r="77" spans="1:7" ht="30.75">
      <c r="A77" s="223" t="s">
        <v>156</v>
      </c>
      <c r="B77" s="52" t="s">
        <v>39</v>
      </c>
      <c r="C77" s="93" t="s">
        <v>162</v>
      </c>
      <c r="D77" s="74" t="s">
        <v>190</v>
      </c>
      <c r="E77" s="75">
        <v>200</v>
      </c>
      <c r="F77" s="270">
        <f>'Ведомственная 23-24'!G68</f>
        <v>35000</v>
      </c>
      <c r="G77" s="270">
        <f>'Ведомственная 23-24'!H68</f>
        <v>35000</v>
      </c>
    </row>
    <row r="78" spans="1:7" ht="46.5">
      <c r="A78" s="72" t="s">
        <v>608</v>
      </c>
      <c r="B78" s="55" t="s">
        <v>39</v>
      </c>
      <c r="C78" s="94" t="s">
        <v>162</v>
      </c>
      <c r="D78" s="86" t="s">
        <v>383</v>
      </c>
      <c r="E78" s="110"/>
      <c r="F78" s="267">
        <f aca="true" t="shared" si="3" ref="F78:G80">F79</f>
        <v>294652</v>
      </c>
      <c r="G78" s="267">
        <f t="shared" si="3"/>
        <v>294652</v>
      </c>
    </row>
    <row r="79" spans="1:7" ht="78">
      <c r="A79" s="121" t="s">
        <v>609</v>
      </c>
      <c r="B79" s="119" t="s">
        <v>39</v>
      </c>
      <c r="C79" s="120" t="s">
        <v>162</v>
      </c>
      <c r="D79" s="138" t="s">
        <v>414</v>
      </c>
      <c r="E79" s="122"/>
      <c r="F79" s="273">
        <f t="shared" si="3"/>
        <v>294652</v>
      </c>
      <c r="G79" s="273">
        <f t="shared" si="3"/>
        <v>294652</v>
      </c>
    </row>
    <row r="80" spans="1:7" ht="46.5">
      <c r="A80" s="225" t="s">
        <v>191</v>
      </c>
      <c r="B80" s="119" t="s">
        <v>39</v>
      </c>
      <c r="C80" s="120" t="s">
        <v>162</v>
      </c>
      <c r="D80" s="139" t="s">
        <v>422</v>
      </c>
      <c r="E80" s="110"/>
      <c r="F80" s="267">
        <f t="shared" si="3"/>
        <v>294652</v>
      </c>
      <c r="G80" s="267">
        <f t="shared" si="3"/>
        <v>294652</v>
      </c>
    </row>
    <row r="81" spans="1:7" ht="30.75">
      <c r="A81" s="242" t="s">
        <v>1</v>
      </c>
      <c r="B81" s="52" t="s">
        <v>39</v>
      </c>
      <c r="C81" s="93" t="s">
        <v>162</v>
      </c>
      <c r="D81" s="116" t="s">
        <v>192</v>
      </c>
      <c r="E81" s="114"/>
      <c r="F81" s="267">
        <f>F82+F83</f>
        <v>294652</v>
      </c>
      <c r="G81" s="267">
        <f>G82+G83</f>
        <v>294652</v>
      </c>
    </row>
    <row r="82" spans="1:7" ht="62.25">
      <c r="A82" s="226" t="s">
        <v>50</v>
      </c>
      <c r="B82" s="52" t="s">
        <v>39</v>
      </c>
      <c r="C82" s="93" t="s">
        <v>162</v>
      </c>
      <c r="D82" s="116" t="s">
        <v>192</v>
      </c>
      <c r="E82" s="93">
        <v>100</v>
      </c>
      <c r="F82" s="270">
        <f>'Ведомственная 23-24'!G73</f>
        <v>271652</v>
      </c>
      <c r="G82" s="270">
        <f>'Ведомственная 23-24'!H73</f>
        <v>271652</v>
      </c>
    </row>
    <row r="83" spans="1:7" ht="30.75">
      <c r="A83" s="226" t="s">
        <v>156</v>
      </c>
      <c r="B83" s="52" t="s">
        <v>39</v>
      </c>
      <c r="C83" s="93" t="s">
        <v>162</v>
      </c>
      <c r="D83" s="116" t="s">
        <v>192</v>
      </c>
      <c r="E83" s="93">
        <v>200</v>
      </c>
      <c r="F83" s="270">
        <f>'Ведомственная 23-24'!G74</f>
        <v>23000</v>
      </c>
      <c r="G83" s="270">
        <f>'Ведомственная 23-24'!H74</f>
        <v>23000</v>
      </c>
    </row>
    <row r="84" spans="1:7" ht="30.75">
      <c r="A84" s="231" t="s">
        <v>57</v>
      </c>
      <c r="B84" s="55" t="s">
        <v>39</v>
      </c>
      <c r="C84" s="94" t="s">
        <v>162</v>
      </c>
      <c r="D84" s="72" t="s">
        <v>384</v>
      </c>
      <c r="E84" s="140"/>
      <c r="F84" s="267">
        <f aca="true" t="shared" si="4" ref="F84:G86">F85</f>
        <v>662307</v>
      </c>
      <c r="G84" s="267">
        <f t="shared" si="4"/>
        <v>662307</v>
      </c>
    </row>
    <row r="85" spans="1:7" ht="30.75">
      <c r="A85" s="222" t="s">
        <v>495</v>
      </c>
      <c r="B85" s="55" t="s">
        <v>39</v>
      </c>
      <c r="C85" s="94" t="s">
        <v>162</v>
      </c>
      <c r="D85" s="72" t="s">
        <v>413</v>
      </c>
      <c r="E85" s="140"/>
      <c r="F85" s="267">
        <f t="shared" si="4"/>
        <v>662307</v>
      </c>
      <c r="G85" s="267">
        <f t="shared" si="4"/>
        <v>662307</v>
      </c>
    </row>
    <row r="86" spans="1:7" ht="30.75">
      <c r="A86" s="226" t="s">
        <v>460</v>
      </c>
      <c r="B86" s="52" t="s">
        <v>39</v>
      </c>
      <c r="C86" s="93" t="s">
        <v>162</v>
      </c>
      <c r="D86" s="74" t="s">
        <v>193</v>
      </c>
      <c r="E86" s="115"/>
      <c r="F86" s="270">
        <f t="shared" si="4"/>
        <v>662307</v>
      </c>
      <c r="G86" s="270">
        <f t="shared" si="4"/>
        <v>662307</v>
      </c>
    </row>
    <row r="87" spans="1:7" ht="15">
      <c r="A87" s="226" t="s">
        <v>273</v>
      </c>
      <c r="B87" s="52" t="s">
        <v>39</v>
      </c>
      <c r="C87" s="93" t="s">
        <v>162</v>
      </c>
      <c r="D87" s="74" t="s">
        <v>193</v>
      </c>
      <c r="E87" s="93" t="s">
        <v>160</v>
      </c>
      <c r="F87" s="270">
        <f>'Ведомственная 23-24'!G78</f>
        <v>662307</v>
      </c>
      <c r="G87" s="270">
        <f>'Ведомственная 23-24'!H78</f>
        <v>662307</v>
      </c>
    </row>
    <row r="88" spans="1:7" ht="30.75">
      <c r="A88" s="231" t="s">
        <v>34</v>
      </c>
      <c r="B88" s="55" t="s">
        <v>39</v>
      </c>
      <c r="C88" s="94" t="s">
        <v>162</v>
      </c>
      <c r="D88" s="129" t="s">
        <v>373</v>
      </c>
      <c r="E88" s="62"/>
      <c r="F88" s="267">
        <f>F89</f>
        <v>10778375</v>
      </c>
      <c r="G88" s="267">
        <f>G89</f>
        <v>10828375</v>
      </c>
    </row>
    <row r="89" spans="1:7" ht="30.75">
      <c r="A89" s="231" t="s">
        <v>4</v>
      </c>
      <c r="B89" s="55" t="s">
        <v>39</v>
      </c>
      <c r="C89" s="94" t="s">
        <v>162</v>
      </c>
      <c r="D89" s="129" t="s">
        <v>374</v>
      </c>
      <c r="E89" s="62"/>
      <c r="F89" s="267">
        <f>F90+F93+F97</f>
        <v>10778375</v>
      </c>
      <c r="G89" s="267">
        <f>G90+G93+G97</f>
        <v>10828375</v>
      </c>
    </row>
    <row r="90" spans="1:7" ht="133.5" customHeight="1">
      <c r="A90" s="190" t="s">
        <v>462</v>
      </c>
      <c r="B90" s="55" t="s">
        <v>39</v>
      </c>
      <c r="C90" s="94" t="s">
        <v>162</v>
      </c>
      <c r="D90" s="136" t="s">
        <v>225</v>
      </c>
      <c r="E90" s="114"/>
      <c r="F90" s="267">
        <f>F91+F92</f>
        <v>1240000</v>
      </c>
      <c r="G90" s="267">
        <f>G91+G92</f>
        <v>1290000</v>
      </c>
    </row>
    <row r="91" spans="1:7" ht="62.25">
      <c r="A91" s="226" t="s">
        <v>50</v>
      </c>
      <c r="B91" s="52" t="s">
        <v>39</v>
      </c>
      <c r="C91" s="93" t="s">
        <v>162</v>
      </c>
      <c r="D91" s="116" t="s">
        <v>225</v>
      </c>
      <c r="E91" s="93">
        <v>100</v>
      </c>
      <c r="F91" s="270">
        <f>'Ведомственная 23-24'!G82</f>
        <v>945512</v>
      </c>
      <c r="G91" s="270">
        <f>'Ведомственная 23-24'!H82</f>
        <v>945512</v>
      </c>
    </row>
    <row r="92" spans="1:7" ht="30.75">
      <c r="A92" s="226" t="s">
        <v>156</v>
      </c>
      <c r="B92" s="52" t="s">
        <v>39</v>
      </c>
      <c r="C92" s="93" t="s">
        <v>162</v>
      </c>
      <c r="D92" s="126" t="s">
        <v>225</v>
      </c>
      <c r="E92" s="93">
        <v>200</v>
      </c>
      <c r="F92" s="270">
        <f>'Ведомственная 23-24'!G83</f>
        <v>294488</v>
      </c>
      <c r="G92" s="270">
        <f>'Ведомственная 23-24'!H83</f>
        <v>344488</v>
      </c>
    </row>
    <row r="93" spans="1:7" ht="30.75">
      <c r="A93" s="231" t="s">
        <v>163</v>
      </c>
      <c r="B93" s="55" t="s">
        <v>39</v>
      </c>
      <c r="C93" s="94" t="s">
        <v>162</v>
      </c>
      <c r="D93" s="72" t="s">
        <v>194</v>
      </c>
      <c r="E93" s="110"/>
      <c r="F93" s="267">
        <f>F94+F95+F96</f>
        <v>9408375</v>
      </c>
      <c r="G93" s="267">
        <f>G94+G95+G96</f>
        <v>9408375</v>
      </c>
    </row>
    <row r="94" spans="1:7" ht="62.25">
      <c r="A94" s="226" t="s">
        <v>50</v>
      </c>
      <c r="B94" s="52" t="s">
        <v>39</v>
      </c>
      <c r="C94" s="93" t="s">
        <v>162</v>
      </c>
      <c r="D94" s="74" t="s">
        <v>194</v>
      </c>
      <c r="E94" s="93" t="s">
        <v>166</v>
      </c>
      <c r="F94" s="270">
        <f>'Ведомственная 23-24'!G85</f>
        <v>7325128</v>
      </c>
      <c r="G94" s="270">
        <f>'Ведомственная 23-24'!H85</f>
        <v>7325128</v>
      </c>
    </row>
    <row r="95" spans="1:7" ht="30.75">
      <c r="A95" s="226" t="s">
        <v>156</v>
      </c>
      <c r="B95" s="52" t="s">
        <v>39</v>
      </c>
      <c r="C95" s="93" t="s">
        <v>162</v>
      </c>
      <c r="D95" s="74" t="s">
        <v>194</v>
      </c>
      <c r="E95" s="93" t="s">
        <v>167</v>
      </c>
      <c r="F95" s="270">
        <f>'Ведомственная 23-24'!G86</f>
        <v>1997947</v>
      </c>
      <c r="G95" s="270">
        <f>'Ведомственная 23-24'!H86</f>
        <v>1997947</v>
      </c>
    </row>
    <row r="96" spans="1:7" ht="15">
      <c r="A96" s="226" t="s">
        <v>273</v>
      </c>
      <c r="B96" s="52" t="s">
        <v>39</v>
      </c>
      <c r="C96" s="93" t="s">
        <v>162</v>
      </c>
      <c r="D96" s="74" t="s">
        <v>194</v>
      </c>
      <c r="E96" s="93" t="s">
        <v>160</v>
      </c>
      <c r="F96" s="270">
        <f>'Ведомственная 23-24'!G87</f>
        <v>85300</v>
      </c>
      <c r="G96" s="270">
        <f>'Ведомственная 23-24'!H87</f>
        <v>85300</v>
      </c>
    </row>
    <row r="97" spans="1:7" ht="30.75">
      <c r="A97" s="72" t="s">
        <v>56</v>
      </c>
      <c r="B97" s="55" t="s">
        <v>39</v>
      </c>
      <c r="C97" s="94" t="s">
        <v>162</v>
      </c>
      <c r="D97" s="72" t="s">
        <v>195</v>
      </c>
      <c r="E97" s="55"/>
      <c r="F97" s="267">
        <f>F98</f>
        <v>130000</v>
      </c>
      <c r="G97" s="267">
        <f>G98</f>
        <v>130000</v>
      </c>
    </row>
    <row r="98" spans="1:7" ht="30.75">
      <c r="A98" s="223" t="s">
        <v>156</v>
      </c>
      <c r="B98" s="52" t="s">
        <v>39</v>
      </c>
      <c r="C98" s="93" t="s">
        <v>162</v>
      </c>
      <c r="D98" s="74" t="s">
        <v>195</v>
      </c>
      <c r="E98" s="75">
        <v>200</v>
      </c>
      <c r="F98" s="274">
        <f>'Ведомственная 23-24'!G89+'Ведомственная 23-24'!G406</f>
        <v>130000</v>
      </c>
      <c r="G98" s="274">
        <f>'Ведомственная 23-24'!H89+'Ведомственная 23-24'!H406</f>
        <v>130000</v>
      </c>
    </row>
    <row r="99" spans="1:7" ht="30.75">
      <c r="A99" s="222" t="s">
        <v>329</v>
      </c>
      <c r="B99" s="82" t="s">
        <v>41</v>
      </c>
      <c r="C99" s="110" t="s">
        <v>327</v>
      </c>
      <c r="D99" s="110" t="s">
        <v>327</v>
      </c>
      <c r="E99" s="110"/>
      <c r="F99" s="267">
        <f>F100+F117</f>
        <v>130000</v>
      </c>
      <c r="G99" s="267">
        <f>G100+G117</f>
        <v>130000</v>
      </c>
    </row>
    <row r="100" spans="1:7" ht="36" customHeight="1">
      <c r="A100" s="222" t="s">
        <v>7</v>
      </c>
      <c r="B100" s="55" t="s">
        <v>41</v>
      </c>
      <c r="C100" s="94" t="s">
        <v>48</v>
      </c>
      <c r="D100" s="110" t="s">
        <v>327</v>
      </c>
      <c r="E100" s="110"/>
      <c r="F100" s="267">
        <f>F101</f>
        <v>100000</v>
      </c>
      <c r="G100" s="267">
        <f>G101</f>
        <v>100000</v>
      </c>
    </row>
    <row r="101" spans="1:7" ht="66" customHeight="1">
      <c r="A101" s="248" t="s">
        <v>610</v>
      </c>
      <c r="B101" s="283" t="s">
        <v>41</v>
      </c>
      <c r="C101" s="94" t="s">
        <v>48</v>
      </c>
      <c r="D101" s="138" t="s">
        <v>385</v>
      </c>
      <c r="E101" s="122"/>
      <c r="F101" s="267">
        <f>F102+F106</f>
        <v>100000</v>
      </c>
      <c r="G101" s="267">
        <f>G102+G106</f>
        <v>100000</v>
      </c>
    </row>
    <row r="102" spans="1:7" ht="124.5">
      <c r="A102" s="222" t="s">
        <v>611</v>
      </c>
      <c r="B102" s="283" t="s">
        <v>41</v>
      </c>
      <c r="C102" s="94" t="s">
        <v>48</v>
      </c>
      <c r="D102" s="63" t="s">
        <v>457</v>
      </c>
      <c r="E102" s="55"/>
      <c r="F102" s="267">
        <f aca="true" t="shared" si="5" ref="F102:G104">F103</f>
        <v>10000</v>
      </c>
      <c r="G102" s="267">
        <f t="shared" si="5"/>
        <v>10000</v>
      </c>
    </row>
    <row r="103" spans="1:7" ht="46.5">
      <c r="A103" s="58" t="s">
        <v>360</v>
      </c>
      <c r="B103" s="283" t="s">
        <v>41</v>
      </c>
      <c r="C103" s="94" t="s">
        <v>48</v>
      </c>
      <c r="D103" s="58" t="s">
        <v>458</v>
      </c>
      <c r="E103" s="71"/>
      <c r="F103" s="267">
        <f t="shared" si="5"/>
        <v>10000</v>
      </c>
      <c r="G103" s="267">
        <f t="shared" si="5"/>
        <v>10000</v>
      </c>
    </row>
    <row r="104" spans="1:7" ht="46.5">
      <c r="A104" s="223" t="s">
        <v>55</v>
      </c>
      <c r="B104" s="283" t="s">
        <v>41</v>
      </c>
      <c r="C104" s="94" t="s">
        <v>48</v>
      </c>
      <c r="D104" s="74" t="s">
        <v>359</v>
      </c>
      <c r="E104" s="81"/>
      <c r="F104" s="270">
        <f t="shared" si="5"/>
        <v>10000</v>
      </c>
      <c r="G104" s="270">
        <f t="shared" si="5"/>
        <v>10000</v>
      </c>
    </row>
    <row r="105" spans="1:7" ht="30.75">
      <c r="A105" s="223" t="s">
        <v>156</v>
      </c>
      <c r="B105" s="283" t="s">
        <v>41</v>
      </c>
      <c r="C105" s="94" t="s">
        <v>48</v>
      </c>
      <c r="D105" s="74" t="s">
        <v>359</v>
      </c>
      <c r="E105" s="75">
        <v>200</v>
      </c>
      <c r="F105" s="270">
        <f>'Ведомственная 23-24'!G96</f>
        <v>10000</v>
      </c>
      <c r="G105" s="270">
        <f>'Ведомственная 23-24'!H96</f>
        <v>10000</v>
      </c>
    </row>
    <row r="106" spans="1:7" ht="124.5">
      <c r="A106" s="231" t="s">
        <v>612</v>
      </c>
      <c r="B106" s="283" t="s">
        <v>41</v>
      </c>
      <c r="C106" s="94" t="s">
        <v>48</v>
      </c>
      <c r="D106" s="129" t="s">
        <v>412</v>
      </c>
      <c r="E106" s="143"/>
      <c r="F106" s="267">
        <f>F110+F113+F107</f>
        <v>90000</v>
      </c>
      <c r="G106" s="267">
        <f>G110+G113+G107</f>
        <v>90000</v>
      </c>
    </row>
    <row r="107" spans="1:7" ht="30.75">
      <c r="A107" s="225" t="s">
        <v>151</v>
      </c>
      <c r="B107" s="283" t="s">
        <v>41</v>
      </c>
      <c r="C107" s="94" t="s">
        <v>48</v>
      </c>
      <c r="D107" s="139" t="s">
        <v>152</v>
      </c>
      <c r="E107" s="71"/>
      <c r="F107" s="267">
        <f>F108</f>
        <v>10000</v>
      </c>
      <c r="G107" s="267">
        <f>G108</f>
        <v>10000</v>
      </c>
    </row>
    <row r="108" spans="1:7" ht="46.5">
      <c r="A108" s="226" t="s">
        <v>55</v>
      </c>
      <c r="B108" s="283" t="s">
        <v>41</v>
      </c>
      <c r="C108" s="94" t="s">
        <v>48</v>
      </c>
      <c r="D108" s="116" t="s">
        <v>153</v>
      </c>
      <c r="E108" s="81"/>
      <c r="F108" s="270">
        <f>F109</f>
        <v>10000</v>
      </c>
      <c r="G108" s="270">
        <f>G109</f>
        <v>10000</v>
      </c>
    </row>
    <row r="109" spans="1:7" ht="30.75">
      <c r="A109" s="243" t="s">
        <v>156</v>
      </c>
      <c r="B109" s="283" t="s">
        <v>41</v>
      </c>
      <c r="C109" s="94" t="s">
        <v>48</v>
      </c>
      <c r="D109" s="126" t="s">
        <v>153</v>
      </c>
      <c r="E109" s="75">
        <v>200</v>
      </c>
      <c r="F109" s="270">
        <f>'Ведомственная 23-24'!G100</f>
        <v>10000</v>
      </c>
      <c r="G109" s="270">
        <f>'Ведомственная 23-24'!H100</f>
        <v>10000</v>
      </c>
    </row>
    <row r="110" spans="1:7" ht="30.75">
      <c r="A110" s="225" t="s">
        <v>196</v>
      </c>
      <c r="B110" s="283" t="s">
        <v>41</v>
      </c>
      <c r="C110" s="94" t="s">
        <v>48</v>
      </c>
      <c r="D110" s="72" t="s">
        <v>424</v>
      </c>
      <c r="E110" s="75"/>
      <c r="F110" s="267">
        <f>F111</f>
        <v>70000</v>
      </c>
      <c r="G110" s="267">
        <f>G111</f>
        <v>70000</v>
      </c>
    </row>
    <row r="111" spans="1:7" ht="46.5">
      <c r="A111" s="226" t="s">
        <v>55</v>
      </c>
      <c r="B111" s="283" t="s">
        <v>41</v>
      </c>
      <c r="C111" s="94" t="s">
        <v>48</v>
      </c>
      <c r="D111" s="126" t="s">
        <v>277</v>
      </c>
      <c r="E111" s="81"/>
      <c r="F111" s="270">
        <f>F112</f>
        <v>70000</v>
      </c>
      <c r="G111" s="270">
        <f>G112</f>
        <v>70000</v>
      </c>
    </row>
    <row r="112" spans="1:7" ht="30.75">
      <c r="A112" s="243" t="s">
        <v>156</v>
      </c>
      <c r="B112" s="283" t="s">
        <v>41</v>
      </c>
      <c r="C112" s="94" t="s">
        <v>48</v>
      </c>
      <c r="D112" s="126" t="s">
        <v>277</v>
      </c>
      <c r="E112" s="75">
        <v>200</v>
      </c>
      <c r="F112" s="270">
        <f>'Ведомственная 23-24'!G103</f>
        <v>70000</v>
      </c>
      <c r="G112" s="270">
        <f>'Ведомственная 23-24'!H103</f>
        <v>70000</v>
      </c>
    </row>
    <row r="113" spans="1:7" ht="33.75" customHeight="1">
      <c r="A113" s="225" t="s">
        <v>197</v>
      </c>
      <c r="B113" s="283" t="s">
        <v>41</v>
      </c>
      <c r="C113" s="94" t="s">
        <v>48</v>
      </c>
      <c r="D113" s="72" t="s">
        <v>425</v>
      </c>
      <c r="E113" s="75"/>
      <c r="F113" s="267">
        <f>F114</f>
        <v>10000</v>
      </c>
      <c r="G113" s="267">
        <f>G114</f>
        <v>10000</v>
      </c>
    </row>
    <row r="114" spans="1:7" ht="46.5">
      <c r="A114" s="243" t="s">
        <v>55</v>
      </c>
      <c r="B114" s="283" t="s">
        <v>41</v>
      </c>
      <c r="C114" s="94" t="s">
        <v>48</v>
      </c>
      <c r="D114" s="126" t="s">
        <v>278</v>
      </c>
      <c r="E114" s="220"/>
      <c r="F114" s="270">
        <f>F115</f>
        <v>10000</v>
      </c>
      <c r="G114" s="270">
        <f>G115</f>
        <v>10000</v>
      </c>
    </row>
    <row r="115" spans="1:7" ht="30.75">
      <c r="A115" s="223" t="s">
        <v>156</v>
      </c>
      <c r="B115" s="283" t="s">
        <v>41</v>
      </c>
      <c r="C115" s="94" t="s">
        <v>48</v>
      </c>
      <c r="D115" s="74" t="s">
        <v>278</v>
      </c>
      <c r="E115" s="75">
        <v>200</v>
      </c>
      <c r="F115" s="270">
        <f>'Ведомственная 23-24'!G106</f>
        <v>10000</v>
      </c>
      <c r="G115" s="270">
        <f>'Ведомственная 23-24'!H106</f>
        <v>10000</v>
      </c>
    </row>
    <row r="116" spans="1:7" ht="30.75">
      <c r="A116" s="222" t="s">
        <v>283</v>
      </c>
      <c r="B116" s="82" t="s">
        <v>41</v>
      </c>
      <c r="C116" s="65">
        <v>14</v>
      </c>
      <c r="D116" s="72"/>
      <c r="E116" s="73"/>
      <c r="F116" s="267">
        <f>F117</f>
        <v>30000</v>
      </c>
      <c r="G116" s="267">
        <f>G117</f>
        <v>30000</v>
      </c>
    </row>
    <row r="117" spans="1:7" ht="46.5">
      <c r="A117" s="231" t="s">
        <v>613</v>
      </c>
      <c r="B117" s="82" t="s">
        <v>41</v>
      </c>
      <c r="C117" s="65">
        <v>14</v>
      </c>
      <c r="D117" s="129" t="s">
        <v>386</v>
      </c>
      <c r="E117" s="73"/>
      <c r="F117" s="267">
        <f>F118</f>
        <v>30000</v>
      </c>
      <c r="G117" s="267">
        <f>G118</f>
        <v>30000</v>
      </c>
    </row>
    <row r="118" spans="1:7" ht="62.25">
      <c r="A118" s="231" t="s">
        <v>614</v>
      </c>
      <c r="B118" s="82" t="s">
        <v>41</v>
      </c>
      <c r="C118" s="65">
        <v>14</v>
      </c>
      <c r="D118" s="129" t="s">
        <v>411</v>
      </c>
      <c r="E118" s="73"/>
      <c r="F118" s="267">
        <f>F119+F122+F125</f>
        <v>30000</v>
      </c>
      <c r="G118" s="267">
        <f>G119+G122+G125</f>
        <v>30000</v>
      </c>
    </row>
    <row r="119" spans="1:7" ht="46.5">
      <c r="A119" s="231" t="s">
        <v>137</v>
      </c>
      <c r="B119" s="82" t="s">
        <v>41</v>
      </c>
      <c r="C119" s="65">
        <v>14</v>
      </c>
      <c r="D119" s="72" t="s">
        <v>426</v>
      </c>
      <c r="E119" s="73"/>
      <c r="F119" s="267">
        <f>F120</f>
        <v>10000</v>
      </c>
      <c r="G119" s="267">
        <f>G120</f>
        <v>10000</v>
      </c>
    </row>
    <row r="120" spans="1:7" ht="30.75">
      <c r="A120" s="226" t="s">
        <v>274</v>
      </c>
      <c r="B120" s="83" t="s">
        <v>41</v>
      </c>
      <c r="C120" s="62">
        <v>14</v>
      </c>
      <c r="D120" s="74" t="s">
        <v>199</v>
      </c>
      <c r="E120" s="75"/>
      <c r="F120" s="270">
        <f>F121</f>
        <v>10000</v>
      </c>
      <c r="G120" s="270">
        <f>G121</f>
        <v>10000</v>
      </c>
    </row>
    <row r="121" spans="1:7" ht="30.75">
      <c r="A121" s="226" t="s">
        <v>156</v>
      </c>
      <c r="B121" s="83" t="s">
        <v>41</v>
      </c>
      <c r="C121" s="62">
        <v>14</v>
      </c>
      <c r="D121" s="74" t="s">
        <v>199</v>
      </c>
      <c r="E121" s="75">
        <v>200</v>
      </c>
      <c r="F121" s="270">
        <f>'Ведомственная 23-24'!G112</f>
        <v>10000</v>
      </c>
      <c r="G121" s="270">
        <f>'Ведомственная 23-24'!H112</f>
        <v>10000</v>
      </c>
    </row>
    <row r="122" spans="1:7" ht="36.75" customHeight="1">
      <c r="A122" s="231" t="s">
        <v>198</v>
      </c>
      <c r="B122" s="82" t="s">
        <v>41</v>
      </c>
      <c r="C122" s="65">
        <v>14</v>
      </c>
      <c r="D122" s="129" t="s">
        <v>427</v>
      </c>
      <c r="E122" s="73"/>
      <c r="F122" s="267">
        <f>F123</f>
        <v>15000</v>
      </c>
      <c r="G122" s="267">
        <f>G123</f>
        <v>15000</v>
      </c>
    </row>
    <row r="123" spans="1:7" ht="30.75">
      <c r="A123" s="226" t="s">
        <v>274</v>
      </c>
      <c r="B123" s="83" t="s">
        <v>41</v>
      </c>
      <c r="C123" s="62">
        <v>14</v>
      </c>
      <c r="D123" s="60" t="s">
        <v>28</v>
      </c>
      <c r="E123" s="75"/>
      <c r="F123" s="270">
        <f>F124</f>
        <v>15000</v>
      </c>
      <c r="G123" s="270">
        <f>G124</f>
        <v>15000</v>
      </c>
    </row>
    <row r="124" spans="1:7" ht="30.75">
      <c r="A124" s="226" t="s">
        <v>156</v>
      </c>
      <c r="B124" s="83" t="s">
        <v>41</v>
      </c>
      <c r="C124" s="62">
        <v>14</v>
      </c>
      <c r="D124" s="60" t="s">
        <v>28</v>
      </c>
      <c r="E124" s="75">
        <v>200</v>
      </c>
      <c r="F124" s="270">
        <f>'Ведомственная 23-24'!G115</f>
        <v>15000</v>
      </c>
      <c r="G124" s="270">
        <f>'Ведомственная 23-24'!H115</f>
        <v>15000</v>
      </c>
    </row>
    <row r="125" spans="1:7" ht="35.25" customHeight="1">
      <c r="A125" s="231" t="s">
        <v>155</v>
      </c>
      <c r="B125" s="82" t="s">
        <v>41</v>
      </c>
      <c r="C125" s="65">
        <v>14</v>
      </c>
      <c r="D125" s="144" t="s">
        <v>428</v>
      </c>
      <c r="E125" s="65"/>
      <c r="F125" s="267">
        <f>F126</f>
        <v>5000</v>
      </c>
      <c r="G125" s="267">
        <f>G126</f>
        <v>5000</v>
      </c>
    </row>
    <row r="126" spans="1:7" ht="30.75">
      <c r="A126" s="226" t="s">
        <v>274</v>
      </c>
      <c r="B126" s="83" t="s">
        <v>41</v>
      </c>
      <c r="C126" s="62">
        <v>14</v>
      </c>
      <c r="D126" s="60" t="s">
        <v>154</v>
      </c>
      <c r="E126" s="62"/>
      <c r="F126" s="270">
        <f>F127</f>
        <v>5000</v>
      </c>
      <c r="G126" s="270">
        <f>G127</f>
        <v>5000</v>
      </c>
    </row>
    <row r="127" spans="1:7" ht="30.75">
      <c r="A127" s="226" t="s">
        <v>156</v>
      </c>
      <c r="B127" s="83" t="s">
        <v>41</v>
      </c>
      <c r="C127" s="62">
        <v>14</v>
      </c>
      <c r="D127" s="60" t="s">
        <v>154</v>
      </c>
      <c r="E127" s="62">
        <v>200</v>
      </c>
      <c r="F127" s="270">
        <f>'Ведомственная 23-24'!G118</f>
        <v>5000</v>
      </c>
      <c r="G127" s="270">
        <f>'Ведомственная 23-24'!H118</f>
        <v>5000</v>
      </c>
    </row>
    <row r="128" spans="1:7" ht="15">
      <c r="A128" s="231" t="s">
        <v>131</v>
      </c>
      <c r="B128" s="82" t="s">
        <v>42</v>
      </c>
      <c r="C128" s="110" t="s">
        <v>327</v>
      </c>
      <c r="D128" s="110" t="s">
        <v>327</v>
      </c>
      <c r="E128" s="110"/>
      <c r="F128" s="267">
        <f>F129+F140+F146+F156</f>
        <v>9058463</v>
      </c>
      <c r="G128" s="267">
        <f>G129+G140+G146+G156</f>
        <v>10089448</v>
      </c>
    </row>
    <row r="129" spans="1:7" ht="15">
      <c r="A129" s="222" t="s">
        <v>54</v>
      </c>
      <c r="B129" s="55" t="s">
        <v>42</v>
      </c>
      <c r="C129" s="94" t="s">
        <v>39</v>
      </c>
      <c r="D129" s="110"/>
      <c r="E129" s="110"/>
      <c r="F129" s="267">
        <f>F130</f>
        <v>368700</v>
      </c>
      <c r="G129" s="267">
        <f>G130</f>
        <v>368700</v>
      </c>
    </row>
    <row r="130" spans="1:7" ht="46.5">
      <c r="A130" s="136" t="s">
        <v>615</v>
      </c>
      <c r="B130" s="55" t="s">
        <v>42</v>
      </c>
      <c r="C130" s="94" t="s">
        <v>39</v>
      </c>
      <c r="D130" s="86" t="s">
        <v>387</v>
      </c>
      <c r="E130" s="110"/>
      <c r="F130" s="267">
        <f>F131+F135</f>
        <v>368700</v>
      </c>
      <c r="G130" s="267">
        <f>G131+G135</f>
        <v>368700</v>
      </c>
    </row>
    <row r="131" spans="1:7" ht="62.25">
      <c r="A131" s="231" t="s">
        <v>616</v>
      </c>
      <c r="B131" s="55" t="s">
        <v>42</v>
      </c>
      <c r="C131" s="94" t="s">
        <v>39</v>
      </c>
      <c r="D131" s="86" t="s">
        <v>410</v>
      </c>
      <c r="E131" s="110"/>
      <c r="F131" s="267">
        <f aca="true" t="shared" si="6" ref="F131:G133">F132</f>
        <v>34000</v>
      </c>
      <c r="G131" s="267">
        <f t="shared" si="6"/>
        <v>34000</v>
      </c>
    </row>
    <row r="132" spans="1:7" ht="46.5">
      <c r="A132" s="225" t="s">
        <v>29</v>
      </c>
      <c r="B132" s="55" t="s">
        <v>42</v>
      </c>
      <c r="C132" s="94" t="s">
        <v>39</v>
      </c>
      <c r="D132" s="72" t="s">
        <v>429</v>
      </c>
      <c r="E132" s="110"/>
      <c r="F132" s="267">
        <f t="shared" si="6"/>
        <v>34000</v>
      </c>
      <c r="G132" s="267">
        <f t="shared" si="6"/>
        <v>34000</v>
      </c>
    </row>
    <row r="133" spans="1:7" ht="30.75">
      <c r="A133" s="226" t="s">
        <v>164</v>
      </c>
      <c r="B133" s="52" t="s">
        <v>42</v>
      </c>
      <c r="C133" s="93" t="s">
        <v>39</v>
      </c>
      <c r="D133" s="113" t="s">
        <v>240</v>
      </c>
      <c r="E133" s="114"/>
      <c r="F133" s="270">
        <f t="shared" si="6"/>
        <v>34000</v>
      </c>
      <c r="G133" s="270">
        <f t="shared" si="6"/>
        <v>34000</v>
      </c>
    </row>
    <row r="134" spans="1:7" ht="30.75">
      <c r="A134" s="226" t="s">
        <v>51</v>
      </c>
      <c r="B134" s="52" t="s">
        <v>42</v>
      </c>
      <c r="C134" s="93" t="s">
        <v>39</v>
      </c>
      <c r="D134" s="113" t="s">
        <v>240</v>
      </c>
      <c r="E134" s="93">
        <v>600</v>
      </c>
      <c r="F134" s="270">
        <f>'Ведомственная 23-24'!G278</f>
        <v>34000</v>
      </c>
      <c r="G134" s="270">
        <f>'Ведомственная 23-24'!H278</f>
        <v>34000</v>
      </c>
    </row>
    <row r="135" spans="1:7" ht="62.25">
      <c r="A135" s="136" t="s">
        <v>617</v>
      </c>
      <c r="B135" s="55" t="s">
        <v>42</v>
      </c>
      <c r="C135" s="94" t="s">
        <v>39</v>
      </c>
      <c r="D135" s="129" t="s">
        <v>409</v>
      </c>
      <c r="E135" s="110"/>
      <c r="F135" s="267">
        <f>F136</f>
        <v>334700</v>
      </c>
      <c r="G135" s="267">
        <f>G136</f>
        <v>334700</v>
      </c>
    </row>
    <row r="136" spans="1:7" ht="62.25">
      <c r="A136" s="136" t="s">
        <v>200</v>
      </c>
      <c r="B136" s="55" t="s">
        <v>42</v>
      </c>
      <c r="C136" s="94" t="s">
        <v>39</v>
      </c>
      <c r="D136" s="72" t="s">
        <v>430</v>
      </c>
      <c r="E136" s="110"/>
      <c r="F136" s="267">
        <f>F137</f>
        <v>334700</v>
      </c>
      <c r="G136" s="267">
        <f>G137</f>
        <v>334700</v>
      </c>
    </row>
    <row r="137" spans="1:7" ht="30.75">
      <c r="A137" s="245" t="s">
        <v>2</v>
      </c>
      <c r="B137" s="55" t="s">
        <v>42</v>
      </c>
      <c r="C137" s="94" t="s">
        <v>39</v>
      </c>
      <c r="D137" s="72" t="s">
        <v>201</v>
      </c>
      <c r="E137" s="110"/>
      <c r="F137" s="267">
        <f>F138+F139</f>
        <v>334700</v>
      </c>
      <c r="G137" s="267">
        <f>G138+G139</f>
        <v>334700</v>
      </c>
    </row>
    <row r="138" spans="1:7" ht="62.25">
      <c r="A138" s="226" t="s">
        <v>50</v>
      </c>
      <c r="B138" s="52" t="s">
        <v>42</v>
      </c>
      <c r="C138" s="93" t="s">
        <v>39</v>
      </c>
      <c r="D138" s="74" t="s">
        <v>201</v>
      </c>
      <c r="E138" s="93">
        <v>100</v>
      </c>
      <c r="F138" s="270">
        <f>'Ведомственная 23-24'!G125</f>
        <v>328868</v>
      </c>
      <c r="G138" s="270">
        <f>'Ведомственная 23-24'!H125</f>
        <v>328868</v>
      </c>
    </row>
    <row r="139" spans="1:7" ht="30.75">
      <c r="A139" s="296" t="s">
        <v>156</v>
      </c>
      <c r="B139" s="52" t="s">
        <v>42</v>
      </c>
      <c r="C139" s="93" t="s">
        <v>39</v>
      </c>
      <c r="D139" s="74" t="s">
        <v>201</v>
      </c>
      <c r="E139" s="93" t="s">
        <v>167</v>
      </c>
      <c r="F139" s="270">
        <v>5832</v>
      </c>
      <c r="G139" s="270">
        <v>5832</v>
      </c>
    </row>
    <row r="140" spans="1:7" ht="15.75">
      <c r="A140" s="227" t="s">
        <v>173</v>
      </c>
      <c r="B140" s="55" t="s">
        <v>42</v>
      </c>
      <c r="C140" s="55" t="s">
        <v>44</v>
      </c>
      <c r="D140" s="145"/>
      <c r="E140" s="94"/>
      <c r="F140" s="267">
        <f aca="true" t="shared" si="7" ref="F140:G144">F141</f>
        <v>6783540</v>
      </c>
      <c r="G140" s="267">
        <f t="shared" si="7"/>
        <v>6951000</v>
      </c>
    </row>
    <row r="141" spans="1:7" ht="62.25">
      <c r="A141" s="231" t="s">
        <v>618</v>
      </c>
      <c r="B141" s="55" t="s">
        <v>42</v>
      </c>
      <c r="C141" s="55" t="s">
        <v>44</v>
      </c>
      <c r="D141" s="129" t="s">
        <v>388</v>
      </c>
      <c r="E141" s="94"/>
      <c r="F141" s="267">
        <f t="shared" si="7"/>
        <v>6783540</v>
      </c>
      <c r="G141" s="267">
        <f t="shared" si="7"/>
        <v>6951000</v>
      </c>
    </row>
    <row r="142" spans="1:7" ht="83.25" customHeight="1">
      <c r="A142" s="231" t="s">
        <v>619</v>
      </c>
      <c r="B142" s="55" t="s">
        <v>42</v>
      </c>
      <c r="C142" s="55" t="s">
        <v>44</v>
      </c>
      <c r="D142" s="129" t="s">
        <v>408</v>
      </c>
      <c r="E142" s="94"/>
      <c r="F142" s="267">
        <f t="shared" si="7"/>
        <v>6783540</v>
      </c>
      <c r="G142" s="267">
        <f t="shared" si="7"/>
        <v>6951000</v>
      </c>
    </row>
    <row r="143" spans="1:7" ht="55.5" customHeight="1">
      <c r="A143" s="225" t="s">
        <v>202</v>
      </c>
      <c r="B143" s="55" t="s">
        <v>42</v>
      </c>
      <c r="C143" s="55" t="s">
        <v>44</v>
      </c>
      <c r="D143" s="146" t="s">
        <v>431</v>
      </c>
      <c r="E143" s="94"/>
      <c r="F143" s="267">
        <f t="shared" si="7"/>
        <v>6783540</v>
      </c>
      <c r="G143" s="267">
        <f t="shared" si="7"/>
        <v>6951000</v>
      </c>
    </row>
    <row r="144" spans="1:7" ht="33" customHeight="1">
      <c r="A144" s="231" t="s">
        <v>10</v>
      </c>
      <c r="B144" s="55" t="s">
        <v>42</v>
      </c>
      <c r="C144" s="55" t="s">
        <v>44</v>
      </c>
      <c r="D144" s="147" t="s">
        <v>203</v>
      </c>
      <c r="E144" s="94"/>
      <c r="F144" s="267">
        <f t="shared" si="7"/>
        <v>6783540</v>
      </c>
      <c r="G144" s="267">
        <f t="shared" si="7"/>
        <v>6951000</v>
      </c>
    </row>
    <row r="145" spans="1:7" ht="30.75">
      <c r="A145" s="226" t="s">
        <v>156</v>
      </c>
      <c r="B145" s="52" t="s">
        <v>42</v>
      </c>
      <c r="C145" s="52" t="s">
        <v>44</v>
      </c>
      <c r="D145" s="148" t="s">
        <v>203</v>
      </c>
      <c r="E145" s="93" t="s">
        <v>167</v>
      </c>
      <c r="F145" s="270">
        <f>'Ведомственная 23-24'!G132</f>
        <v>6783540</v>
      </c>
      <c r="G145" s="270">
        <f>'Ведомственная 23-24'!H132</f>
        <v>6951000</v>
      </c>
    </row>
    <row r="146" spans="1:7" ht="15">
      <c r="A146" s="228" t="s">
        <v>122</v>
      </c>
      <c r="B146" s="149" t="s">
        <v>42</v>
      </c>
      <c r="C146" s="149" t="s">
        <v>48</v>
      </c>
      <c r="D146" s="43"/>
      <c r="E146" s="71"/>
      <c r="F146" s="267">
        <f>F147</f>
        <v>100000</v>
      </c>
      <c r="G146" s="267">
        <f>G147</f>
        <v>100000</v>
      </c>
    </row>
    <row r="147" spans="1:7" ht="46.5">
      <c r="A147" s="54" t="s">
        <v>620</v>
      </c>
      <c r="B147" s="149" t="s">
        <v>42</v>
      </c>
      <c r="C147" s="150" t="s">
        <v>48</v>
      </c>
      <c r="D147" s="58" t="s">
        <v>389</v>
      </c>
      <c r="E147" s="71"/>
      <c r="F147" s="267">
        <f>F152+F148</f>
        <v>100000</v>
      </c>
      <c r="G147" s="267">
        <f>G152+G148</f>
        <v>100000</v>
      </c>
    </row>
    <row r="148" spans="1:7" ht="62.25">
      <c r="A148" s="54" t="s">
        <v>621</v>
      </c>
      <c r="B148" s="149" t="s">
        <v>42</v>
      </c>
      <c r="C148" s="150" t="s">
        <v>48</v>
      </c>
      <c r="D148" s="58" t="s">
        <v>407</v>
      </c>
      <c r="E148" s="71"/>
      <c r="F148" s="267">
        <f aca="true" t="shared" si="8" ref="F148:G150">F149</f>
        <v>65000</v>
      </c>
      <c r="G148" s="267">
        <f t="shared" si="8"/>
        <v>65000</v>
      </c>
    </row>
    <row r="149" spans="1:7" ht="30.75">
      <c r="A149" s="54" t="s">
        <v>20</v>
      </c>
      <c r="B149" s="149" t="s">
        <v>42</v>
      </c>
      <c r="C149" s="149" t="s">
        <v>48</v>
      </c>
      <c r="D149" s="146" t="s">
        <v>432</v>
      </c>
      <c r="E149" s="71"/>
      <c r="F149" s="267">
        <f t="shared" si="8"/>
        <v>65000</v>
      </c>
      <c r="G149" s="267">
        <f t="shared" si="8"/>
        <v>65000</v>
      </c>
    </row>
    <row r="150" spans="1:7" ht="39" customHeight="1">
      <c r="A150" s="61" t="s">
        <v>21</v>
      </c>
      <c r="B150" s="149" t="s">
        <v>42</v>
      </c>
      <c r="C150" s="150" t="s">
        <v>48</v>
      </c>
      <c r="D150" s="151" t="s">
        <v>22</v>
      </c>
      <c r="E150" s="71"/>
      <c r="F150" s="267">
        <f t="shared" si="8"/>
        <v>65000</v>
      </c>
      <c r="G150" s="267">
        <f t="shared" si="8"/>
        <v>65000</v>
      </c>
    </row>
    <row r="151" spans="1:7" ht="30.75">
      <c r="A151" s="61" t="s">
        <v>156</v>
      </c>
      <c r="B151" s="152" t="s">
        <v>42</v>
      </c>
      <c r="C151" s="152" t="s">
        <v>48</v>
      </c>
      <c r="D151" s="151" t="s">
        <v>22</v>
      </c>
      <c r="E151" s="70">
        <v>200</v>
      </c>
      <c r="F151" s="270">
        <f>'Ведомственная 23-24'!G138</f>
        <v>65000</v>
      </c>
      <c r="G151" s="270">
        <f>'Ведомственная 23-24'!H138</f>
        <v>65000</v>
      </c>
    </row>
    <row r="152" spans="1:7" ht="62.25">
      <c r="A152" s="54" t="s">
        <v>622</v>
      </c>
      <c r="B152" s="149" t="s">
        <v>42</v>
      </c>
      <c r="C152" s="150" t="s">
        <v>48</v>
      </c>
      <c r="D152" s="146" t="s">
        <v>406</v>
      </c>
      <c r="E152" s="70"/>
      <c r="F152" s="267">
        <f aca="true" t="shared" si="9" ref="F152:G154">F153</f>
        <v>35000</v>
      </c>
      <c r="G152" s="267">
        <f t="shared" si="9"/>
        <v>35000</v>
      </c>
    </row>
    <row r="153" spans="1:7" ht="108.75">
      <c r="A153" s="230" t="s">
        <v>363</v>
      </c>
      <c r="B153" s="89" t="s">
        <v>42</v>
      </c>
      <c r="C153" s="89" t="s">
        <v>48</v>
      </c>
      <c r="D153" s="58" t="s">
        <v>433</v>
      </c>
      <c r="E153" s="71"/>
      <c r="F153" s="275">
        <f t="shared" si="9"/>
        <v>35000</v>
      </c>
      <c r="G153" s="275">
        <f t="shared" si="9"/>
        <v>35000</v>
      </c>
    </row>
    <row r="154" spans="1:7" ht="46.5">
      <c r="A154" s="223" t="s">
        <v>21</v>
      </c>
      <c r="B154" s="90" t="s">
        <v>42</v>
      </c>
      <c r="C154" s="90" t="s">
        <v>48</v>
      </c>
      <c r="D154" s="60" t="s">
        <v>364</v>
      </c>
      <c r="E154" s="70"/>
      <c r="F154" s="274">
        <f t="shared" si="9"/>
        <v>35000</v>
      </c>
      <c r="G154" s="274">
        <f t="shared" si="9"/>
        <v>35000</v>
      </c>
    </row>
    <row r="155" spans="1:7" ht="30.75">
      <c r="A155" s="229" t="s">
        <v>156</v>
      </c>
      <c r="B155" s="90" t="s">
        <v>42</v>
      </c>
      <c r="C155" s="90" t="s">
        <v>48</v>
      </c>
      <c r="D155" s="60" t="s">
        <v>364</v>
      </c>
      <c r="E155" s="70">
        <v>200</v>
      </c>
      <c r="F155" s="274">
        <f>'Ведомственная 23-24'!G142</f>
        <v>35000</v>
      </c>
      <c r="G155" s="274">
        <f>'Ведомственная 23-24'!H142</f>
        <v>35000</v>
      </c>
    </row>
    <row r="156" spans="1:7" ht="15">
      <c r="A156" s="192" t="s">
        <v>575</v>
      </c>
      <c r="B156" s="89" t="s">
        <v>42</v>
      </c>
      <c r="C156" s="89">
        <v>12</v>
      </c>
      <c r="D156" s="60"/>
      <c r="E156" s="70"/>
      <c r="F156" s="274">
        <f aca="true" t="shared" si="10" ref="F156:G160">F157</f>
        <v>1806223</v>
      </c>
      <c r="G156" s="274">
        <f t="shared" si="10"/>
        <v>2669748</v>
      </c>
    </row>
    <row r="157" spans="1:7" ht="46.5">
      <c r="A157" s="92" t="s">
        <v>623</v>
      </c>
      <c r="B157" s="89" t="s">
        <v>42</v>
      </c>
      <c r="C157" s="89">
        <v>12</v>
      </c>
      <c r="D157" s="63" t="s">
        <v>576</v>
      </c>
      <c r="E157" s="70"/>
      <c r="F157" s="274">
        <f t="shared" si="10"/>
        <v>1806223</v>
      </c>
      <c r="G157" s="274">
        <f t="shared" si="10"/>
        <v>2669748</v>
      </c>
    </row>
    <row r="158" spans="1:7" ht="93">
      <c r="A158" s="92" t="s">
        <v>624</v>
      </c>
      <c r="B158" s="89" t="s">
        <v>42</v>
      </c>
      <c r="C158" s="89">
        <v>12</v>
      </c>
      <c r="D158" s="63" t="s">
        <v>577</v>
      </c>
      <c r="E158" s="70"/>
      <c r="F158" s="274">
        <f t="shared" si="10"/>
        <v>1806223</v>
      </c>
      <c r="G158" s="274">
        <f t="shared" si="10"/>
        <v>2669748</v>
      </c>
    </row>
    <row r="159" spans="1:7" ht="62.25">
      <c r="A159" s="92" t="s">
        <v>578</v>
      </c>
      <c r="B159" s="89" t="s">
        <v>42</v>
      </c>
      <c r="C159" s="89">
        <v>12</v>
      </c>
      <c r="D159" s="63" t="s">
        <v>579</v>
      </c>
      <c r="E159" s="70"/>
      <c r="F159" s="274">
        <f>F160+F162</f>
        <v>1806223</v>
      </c>
      <c r="G159" s="274">
        <f>G160+G162</f>
        <v>2669748</v>
      </c>
    </row>
    <row r="160" spans="1:7" ht="46.5">
      <c r="A160" s="92" t="s">
        <v>580</v>
      </c>
      <c r="B160" s="89" t="s">
        <v>42</v>
      </c>
      <c r="C160" s="89">
        <v>12</v>
      </c>
      <c r="D160" s="63" t="s">
        <v>581</v>
      </c>
      <c r="E160" s="70"/>
      <c r="F160" s="274">
        <f t="shared" si="10"/>
        <v>1264356</v>
      </c>
      <c r="G160" s="274">
        <f t="shared" si="10"/>
        <v>1868824</v>
      </c>
    </row>
    <row r="161" spans="1:7" ht="30.75">
      <c r="A161" s="91" t="s">
        <v>156</v>
      </c>
      <c r="B161" s="90" t="s">
        <v>42</v>
      </c>
      <c r="C161" s="90">
        <v>12</v>
      </c>
      <c r="D161" s="80" t="s">
        <v>581</v>
      </c>
      <c r="E161" s="70">
        <v>200</v>
      </c>
      <c r="F161" s="274">
        <f>'Ведомственная 23-24'!G148</f>
        <v>1264356</v>
      </c>
      <c r="G161" s="274">
        <f>'Ведомственная 23-24'!H148</f>
        <v>1868824</v>
      </c>
    </row>
    <row r="162" spans="1:7" ht="62.25">
      <c r="A162" s="345" t="s">
        <v>674</v>
      </c>
      <c r="B162" s="346" t="s">
        <v>42</v>
      </c>
      <c r="C162" s="346">
        <v>12</v>
      </c>
      <c r="D162" s="347" t="s">
        <v>675</v>
      </c>
      <c r="E162" s="300"/>
      <c r="F162" s="275">
        <f>F163</f>
        <v>541867</v>
      </c>
      <c r="G162" s="275">
        <f>G163</f>
        <v>800924</v>
      </c>
    </row>
    <row r="163" spans="1:7" ht="30.75">
      <c r="A163" s="348" t="s">
        <v>156</v>
      </c>
      <c r="B163" s="349" t="s">
        <v>42</v>
      </c>
      <c r="C163" s="349">
        <v>12</v>
      </c>
      <c r="D163" s="350" t="s">
        <v>675</v>
      </c>
      <c r="E163" s="300">
        <v>200</v>
      </c>
      <c r="F163" s="274">
        <f>'Ведомственная 23-24'!G150</f>
        <v>541867</v>
      </c>
      <c r="G163" s="274">
        <f>'Ведомственная 23-24'!H150</f>
        <v>800924</v>
      </c>
    </row>
    <row r="164" spans="1:7" ht="15">
      <c r="A164" s="301" t="s">
        <v>703</v>
      </c>
      <c r="B164" s="358" t="s">
        <v>704</v>
      </c>
      <c r="C164" s="298"/>
      <c r="D164" s="350"/>
      <c r="E164" s="300"/>
      <c r="F164" s="275">
        <f aca="true" t="shared" si="11" ref="F164:F171">F165</f>
        <v>37411339</v>
      </c>
      <c r="G164" s="274"/>
    </row>
    <row r="165" spans="1:7" ht="15">
      <c r="A165" s="301" t="s">
        <v>705</v>
      </c>
      <c r="B165" s="358" t="s">
        <v>704</v>
      </c>
      <c r="C165" s="359" t="s">
        <v>40</v>
      </c>
      <c r="D165" s="350"/>
      <c r="E165" s="300"/>
      <c r="F165" s="275">
        <f t="shared" si="11"/>
        <v>37411339</v>
      </c>
      <c r="G165" s="274"/>
    </row>
    <row r="166" spans="1:7" ht="46.5">
      <c r="A166" s="345" t="s">
        <v>710</v>
      </c>
      <c r="B166" s="358" t="s">
        <v>704</v>
      </c>
      <c r="C166" s="359" t="s">
        <v>40</v>
      </c>
      <c r="D166" s="347" t="s">
        <v>576</v>
      </c>
      <c r="E166" s="300"/>
      <c r="F166" s="275">
        <f t="shared" si="11"/>
        <v>37411339</v>
      </c>
      <c r="G166" s="274"/>
    </row>
    <row r="167" spans="1:7" ht="93">
      <c r="A167" s="345" t="s">
        <v>711</v>
      </c>
      <c r="B167" s="358" t="s">
        <v>704</v>
      </c>
      <c r="C167" s="359" t="s">
        <v>40</v>
      </c>
      <c r="D167" s="347" t="s">
        <v>577</v>
      </c>
      <c r="E167" s="300"/>
      <c r="F167" s="275">
        <f t="shared" si="11"/>
        <v>37411339</v>
      </c>
      <c r="G167" s="274"/>
    </row>
    <row r="168" spans="1:7" ht="46.5">
      <c r="A168" s="345" t="s">
        <v>706</v>
      </c>
      <c r="B168" s="358" t="s">
        <v>704</v>
      </c>
      <c r="C168" s="359" t="s">
        <v>40</v>
      </c>
      <c r="D168" s="347" t="s">
        <v>707</v>
      </c>
      <c r="E168" s="300"/>
      <c r="F168" s="275">
        <f>F169+F171</f>
        <v>37411339</v>
      </c>
      <c r="G168" s="274"/>
    </row>
    <row r="169" spans="1:7" ht="30.75">
      <c r="A169" s="345" t="s">
        <v>712</v>
      </c>
      <c r="B169" s="358" t="s">
        <v>704</v>
      </c>
      <c r="C169" s="359" t="s">
        <v>40</v>
      </c>
      <c r="D169" s="347" t="s">
        <v>713</v>
      </c>
      <c r="E169" s="300"/>
      <c r="F169" s="275">
        <f>F170</f>
        <v>35281728</v>
      </c>
      <c r="G169" s="274"/>
    </row>
    <row r="170" spans="1:7" ht="30.75">
      <c r="A170" s="356" t="s">
        <v>682</v>
      </c>
      <c r="B170" s="360" t="s">
        <v>704</v>
      </c>
      <c r="C170" s="361" t="s">
        <v>40</v>
      </c>
      <c r="D170" s="350" t="s">
        <v>713</v>
      </c>
      <c r="E170" s="300">
        <v>400</v>
      </c>
      <c r="F170" s="274">
        <f>'Ведомственная 23-24'!G157</f>
        <v>35281728</v>
      </c>
      <c r="G170" s="274"/>
    </row>
    <row r="171" spans="1:7" ht="46.5">
      <c r="A171" s="345" t="s">
        <v>708</v>
      </c>
      <c r="B171" s="358" t="s">
        <v>704</v>
      </c>
      <c r="C171" s="359" t="s">
        <v>40</v>
      </c>
      <c r="D171" s="347" t="s">
        <v>709</v>
      </c>
      <c r="E171" s="300"/>
      <c r="F171" s="275">
        <f t="shared" si="11"/>
        <v>2129611</v>
      </c>
      <c r="G171" s="274"/>
    </row>
    <row r="172" spans="1:7" ht="30.75">
      <c r="A172" s="356" t="s">
        <v>682</v>
      </c>
      <c r="B172" s="360" t="s">
        <v>704</v>
      </c>
      <c r="C172" s="361" t="s">
        <v>40</v>
      </c>
      <c r="D172" s="350" t="s">
        <v>709</v>
      </c>
      <c r="E172" s="300">
        <v>400</v>
      </c>
      <c r="F172" s="274">
        <f>'Ведомственная 23-24'!G159</f>
        <v>2129611</v>
      </c>
      <c r="G172" s="274"/>
    </row>
    <row r="173" spans="1:7" ht="15">
      <c r="A173" s="222" t="s">
        <v>132</v>
      </c>
      <c r="B173" s="82" t="s">
        <v>46</v>
      </c>
      <c r="C173" s="94"/>
      <c r="D173" s="86"/>
      <c r="E173" s="110"/>
      <c r="F173" s="267">
        <f>F174+F182+F226+F245+F220</f>
        <v>262960719</v>
      </c>
      <c r="G173" s="267">
        <f>G174+G182+G226+G245+G220</f>
        <v>270551815</v>
      </c>
    </row>
    <row r="174" spans="1:7" ht="15">
      <c r="A174" s="249" t="s">
        <v>26</v>
      </c>
      <c r="B174" s="55" t="s">
        <v>46</v>
      </c>
      <c r="C174" s="94" t="s">
        <v>39</v>
      </c>
      <c r="D174" s="86"/>
      <c r="E174" s="110"/>
      <c r="F174" s="267">
        <f aca="true" t="shared" si="12" ref="F174:G176">F175</f>
        <v>11688172</v>
      </c>
      <c r="G174" s="267">
        <f t="shared" si="12"/>
        <v>11688172</v>
      </c>
    </row>
    <row r="175" spans="1:7" ht="30.75">
      <c r="A175" s="136" t="s">
        <v>625</v>
      </c>
      <c r="B175" s="55" t="s">
        <v>46</v>
      </c>
      <c r="C175" s="94" t="s">
        <v>39</v>
      </c>
      <c r="D175" s="86" t="s">
        <v>390</v>
      </c>
      <c r="E175" s="110"/>
      <c r="F175" s="267">
        <f t="shared" si="12"/>
        <v>11688172</v>
      </c>
      <c r="G175" s="267">
        <f t="shared" si="12"/>
        <v>11688172</v>
      </c>
    </row>
    <row r="176" spans="1:7" ht="62.25">
      <c r="A176" s="136" t="s">
        <v>626</v>
      </c>
      <c r="B176" s="55" t="s">
        <v>46</v>
      </c>
      <c r="C176" s="94" t="s">
        <v>39</v>
      </c>
      <c r="D176" s="86" t="s">
        <v>398</v>
      </c>
      <c r="E176" s="110"/>
      <c r="F176" s="267">
        <f t="shared" si="12"/>
        <v>11688172</v>
      </c>
      <c r="G176" s="267">
        <f t="shared" si="12"/>
        <v>11688172</v>
      </c>
    </row>
    <row r="177" spans="1:7" ht="30.75">
      <c r="A177" s="225" t="s">
        <v>241</v>
      </c>
      <c r="B177" s="55" t="s">
        <v>46</v>
      </c>
      <c r="C177" s="94" t="s">
        <v>39</v>
      </c>
      <c r="D177" s="58" t="s">
        <v>434</v>
      </c>
      <c r="E177" s="110"/>
      <c r="F177" s="267">
        <f>F178+F180</f>
        <v>11688172</v>
      </c>
      <c r="G177" s="267">
        <f>G178+G180</f>
        <v>11688172</v>
      </c>
    </row>
    <row r="178" spans="1:7" ht="108.75">
      <c r="A178" s="250" t="s">
        <v>220</v>
      </c>
      <c r="B178" s="55" t="s">
        <v>46</v>
      </c>
      <c r="C178" s="94" t="s">
        <v>39</v>
      </c>
      <c r="D178" s="136" t="s">
        <v>242</v>
      </c>
      <c r="E178" s="110"/>
      <c r="F178" s="267">
        <f>F179</f>
        <v>6606401</v>
      </c>
      <c r="G178" s="267">
        <f>G179</f>
        <v>6606401</v>
      </c>
    </row>
    <row r="179" spans="1:7" ht="30.75">
      <c r="A179" s="226" t="s">
        <v>51</v>
      </c>
      <c r="B179" s="52" t="s">
        <v>46</v>
      </c>
      <c r="C179" s="93" t="s">
        <v>39</v>
      </c>
      <c r="D179" s="116" t="s">
        <v>242</v>
      </c>
      <c r="E179" s="93">
        <v>600</v>
      </c>
      <c r="F179" s="270">
        <f>'Ведомственная 23-24'!G285</f>
        <v>6606401</v>
      </c>
      <c r="G179" s="270">
        <f>'Ведомственная 23-24'!H285</f>
        <v>6606401</v>
      </c>
    </row>
    <row r="180" spans="1:7" ht="30.75">
      <c r="A180" s="231" t="s">
        <v>163</v>
      </c>
      <c r="B180" s="55" t="s">
        <v>46</v>
      </c>
      <c r="C180" s="94" t="s">
        <v>39</v>
      </c>
      <c r="D180" s="130" t="s">
        <v>243</v>
      </c>
      <c r="E180" s="110"/>
      <c r="F180" s="267">
        <f>F181</f>
        <v>5081771</v>
      </c>
      <c r="G180" s="267">
        <f>G181</f>
        <v>5081771</v>
      </c>
    </row>
    <row r="181" spans="1:7" ht="30.75">
      <c r="A181" s="226" t="s">
        <v>51</v>
      </c>
      <c r="B181" s="52" t="s">
        <v>46</v>
      </c>
      <c r="C181" s="93" t="s">
        <v>39</v>
      </c>
      <c r="D181" s="113" t="s">
        <v>243</v>
      </c>
      <c r="E181" s="93">
        <v>600</v>
      </c>
      <c r="F181" s="270">
        <f>'Ведомственная 23-24'!G287</f>
        <v>5081771</v>
      </c>
      <c r="G181" s="270">
        <f>'Ведомственная 23-24'!H287</f>
        <v>5081771</v>
      </c>
    </row>
    <row r="182" spans="1:7" ht="15">
      <c r="A182" s="231" t="s">
        <v>272</v>
      </c>
      <c r="B182" s="55" t="s">
        <v>46</v>
      </c>
      <c r="C182" s="94" t="s">
        <v>40</v>
      </c>
      <c r="D182" s="110"/>
      <c r="E182" s="110"/>
      <c r="F182" s="267">
        <f>F183</f>
        <v>237290034</v>
      </c>
      <c r="G182" s="267">
        <f>G183</f>
        <v>244881130</v>
      </c>
    </row>
    <row r="183" spans="1:7" ht="30.75">
      <c r="A183" s="136" t="s">
        <v>625</v>
      </c>
      <c r="B183" s="55" t="s">
        <v>46</v>
      </c>
      <c r="C183" s="94" t="s">
        <v>40</v>
      </c>
      <c r="D183" s="86" t="s">
        <v>390</v>
      </c>
      <c r="E183" s="110"/>
      <c r="F183" s="267">
        <f>F184</f>
        <v>237290034</v>
      </c>
      <c r="G183" s="267">
        <f>G184</f>
        <v>244881130</v>
      </c>
    </row>
    <row r="184" spans="1:7" ht="62.25">
      <c r="A184" s="136" t="s">
        <v>626</v>
      </c>
      <c r="B184" s="55" t="s">
        <v>46</v>
      </c>
      <c r="C184" s="94" t="s">
        <v>40</v>
      </c>
      <c r="D184" s="86" t="s">
        <v>398</v>
      </c>
      <c r="E184" s="110"/>
      <c r="F184" s="267">
        <f>F185+F192+F201+F206+F217+F211+F214</f>
        <v>237290034</v>
      </c>
      <c r="G184" s="267">
        <f>G185+G192+G201+G206+G217+G211+G214</f>
        <v>244881130</v>
      </c>
    </row>
    <row r="185" spans="1:7" ht="15">
      <c r="A185" s="225" t="s">
        <v>244</v>
      </c>
      <c r="B185" s="55" t="s">
        <v>46</v>
      </c>
      <c r="C185" s="94" t="s">
        <v>40</v>
      </c>
      <c r="D185" s="130" t="s">
        <v>435</v>
      </c>
      <c r="E185" s="110"/>
      <c r="F185" s="267">
        <f>F186+F190+F188</f>
        <v>222978583</v>
      </c>
      <c r="G185" s="267">
        <f>G186+G190+G188</f>
        <v>221358367</v>
      </c>
    </row>
    <row r="186" spans="1:7" ht="108.75">
      <c r="A186" s="251" t="s">
        <v>150</v>
      </c>
      <c r="B186" s="119" t="s">
        <v>46</v>
      </c>
      <c r="C186" s="120" t="s">
        <v>40</v>
      </c>
      <c r="D186" s="121" t="s">
        <v>245</v>
      </c>
      <c r="E186" s="122"/>
      <c r="F186" s="273">
        <f>F187</f>
        <v>197601379</v>
      </c>
      <c r="G186" s="273">
        <f>G187</f>
        <v>197601379</v>
      </c>
    </row>
    <row r="187" spans="1:7" ht="30.75">
      <c r="A187" s="226" t="s">
        <v>51</v>
      </c>
      <c r="B187" s="52" t="s">
        <v>46</v>
      </c>
      <c r="C187" s="93" t="s">
        <v>40</v>
      </c>
      <c r="D187" s="123" t="s">
        <v>245</v>
      </c>
      <c r="E187" s="93">
        <v>600</v>
      </c>
      <c r="F187" s="270">
        <f>'Ведомственная 23-24'!G293</f>
        <v>197601379</v>
      </c>
      <c r="G187" s="270">
        <f>'Ведомственная 23-24'!H293</f>
        <v>197601379</v>
      </c>
    </row>
    <row r="188" spans="1:7" ht="46.5">
      <c r="A188" s="54" t="s">
        <v>539</v>
      </c>
      <c r="B188" s="291" t="s">
        <v>46</v>
      </c>
      <c r="C188" s="94" t="s">
        <v>40</v>
      </c>
      <c r="D188" s="58" t="s">
        <v>540</v>
      </c>
      <c r="E188" s="94"/>
      <c r="F188" s="267">
        <f>F189</f>
        <v>14061600</v>
      </c>
      <c r="G188" s="267">
        <f>G189</f>
        <v>14061600</v>
      </c>
    </row>
    <row r="189" spans="1:7" ht="30.75">
      <c r="A189" s="61" t="s">
        <v>51</v>
      </c>
      <c r="B189" s="52" t="s">
        <v>46</v>
      </c>
      <c r="C189" s="93" t="s">
        <v>40</v>
      </c>
      <c r="D189" s="60" t="s">
        <v>540</v>
      </c>
      <c r="E189" s="93" t="s">
        <v>332</v>
      </c>
      <c r="F189" s="270">
        <f>'Ведомственная 23-24'!G295</f>
        <v>14061600</v>
      </c>
      <c r="G189" s="270">
        <f>'Ведомственная 23-24'!H295</f>
        <v>14061600</v>
      </c>
    </row>
    <row r="190" spans="1:7" ht="30.75">
      <c r="A190" s="241" t="s">
        <v>163</v>
      </c>
      <c r="B190" s="55" t="s">
        <v>46</v>
      </c>
      <c r="C190" s="94" t="s">
        <v>40</v>
      </c>
      <c r="D190" s="130" t="s">
        <v>246</v>
      </c>
      <c r="E190" s="110"/>
      <c r="F190" s="267">
        <f>F191</f>
        <v>11315604</v>
      </c>
      <c r="G190" s="267">
        <f>G191</f>
        <v>9695388</v>
      </c>
    </row>
    <row r="191" spans="1:7" ht="30.75">
      <c r="A191" s="226" t="s">
        <v>51</v>
      </c>
      <c r="B191" s="52" t="s">
        <v>46</v>
      </c>
      <c r="C191" s="93" t="s">
        <v>40</v>
      </c>
      <c r="D191" s="113" t="s">
        <v>246</v>
      </c>
      <c r="E191" s="93">
        <v>600</v>
      </c>
      <c r="F191" s="270">
        <f>'Ведомственная 23-24'!G297</f>
        <v>11315604</v>
      </c>
      <c r="G191" s="270">
        <f>'Ведомственная 23-24'!H297</f>
        <v>9695388</v>
      </c>
    </row>
    <row r="192" spans="1:7" ht="30.75">
      <c r="A192" s="225" t="s">
        <v>249</v>
      </c>
      <c r="B192" s="55" t="s">
        <v>46</v>
      </c>
      <c r="C192" s="94" t="s">
        <v>40</v>
      </c>
      <c r="D192" s="154" t="s">
        <v>436</v>
      </c>
      <c r="E192" s="93"/>
      <c r="F192" s="267">
        <f>F195+F193+F197+F199</f>
        <v>7357830</v>
      </c>
      <c r="G192" s="267">
        <f>G195+G193+G197+G199</f>
        <v>7463028</v>
      </c>
    </row>
    <row r="193" spans="1:7" ht="78">
      <c r="A193" s="316" t="s">
        <v>701</v>
      </c>
      <c r="B193" s="291" t="s">
        <v>46</v>
      </c>
      <c r="C193" s="291" t="s">
        <v>40</v>
      </c>
      <c r="D193" s="58" t="s">
        <v>548</v>
      </c>
      <c r="E193" s="93"/>
      <c r="F193" s="267">
        <f>F194</f>
        <v>374263</v>
      </c>
      <c r="G193" s="267">
        <f>G194</f>
        <v>374263</v>
      </c>
    </row>
    <row r="194" spans="1:7" ht="30.75">
      <c r="A194" s="61" t="s">
        <v>51</v>
      </c>
      <c r="B194" s="52" t="s">
        <v>46</v>
      </c>
      <c r="C194" s="52" t="s">
        <v>40</v>
      </c>
      <c r="D194" s="60" t="s">
        <v>548</v>
      </c>
      <c r="E194" s="93" t="s">
        <v>332</v>
      </c>
      <c r="F194" s="270">
        <f>'Ведомственная 23-24'!G300</f>
        <v>374263</v>
      </c>
      <c r="G194" s="270">
        <f>'Ведомственная 23-24'!H300</f>
        <v>374263</v>
      </c>
    </row>
    <row r="195" spans="1:7" ht="72" customHeight="1">
      <c r="A195" s="282" t="s">
        <v>702</v>
      </c>
      <c r="B195" s="55" t="s">
        <v>46</v>
      </c>
      <c r="C195" s="94" t="s">
        <v>40</v>
      </c>
      <c r="D195" s="154" t="s">
        <v>8</v>
      </c>
      <c r="E195" s="110"/>
      <c r="F195" s="267">
        <f>F196</f>
        <v>2503067</v>
      </c>
      <c r="G195" s="267">
        <f>G196</f>
        <v>2503067</v>
      </c>
    </row>
    <row r="196" spans="1:7" ht="30.75">
      <c r="A196" s="226" t="s">
        <v>51</v>
      </c>
      <c r="B196" s="52" t="s">
        <v>46</v>
      </c>
      <c r="C196" s="93" t="s">
        <v>40</v>
      </c>
      <c r="D196" s="155" t="s">
        <v>8</v>
      </c>
      <c r="E196" s="93">
        <v>600</v>
      </c>
      <c r="F196" s="270">
        <f>'Ведомственная 23-24'!G302</f>
        <v>2503067</v>
      </c>
      <c r="G196" s="270">
        <f>'Ведомственная 23-24'!H302</f>
        <v>2503067</v>
      </c>
    </row>
    <row r="197" spans="1:7" ht="62.25">
      <c r="A197" s="301" t="s">
        <v>549</v>
      </c>
      <c r="B197" s="292" t="s">
        <v>46</v>
      </c>
      <c r="C197" s="292" t="s">
        <v>40</v>
      </c>
      <c r="D197" s="303" t="s">
        <v>550</v>
      </c>
      <c r="E197" s="93"/>
      <c r="F197" s="267">
        <f>F198</f>
        <v>3485280</v>
      </c>
      <c r="G197" s="267">
        <f>G198</f>
        <v>3590478</v>
      </c>
    </row>
    <row r="198" spans="1:7" ht="30.75">
      <c r="A198" s="296" t="s">
        <v>51</v>
      </c>
      <c r="B198" s="298" t="s">
        <v>46</v>
      </c>
      <c r="C198" s="298" t="s">
        <v>40</v>
      </c>
      <c r="D198" s="299" t="s">
        <v>550</v>
      </c>
      <c r="E198" s="93" t="s">
        <v>332</v>
      </c>
      <c r="F198" s="270">
        <f>'Ведомственная 23-24'!G304</f>
        <v>3485280</v>
      </c>
      <c r="G198" s="270">
        <f>'Ведомственная 23-24'!H304</f>
        <v>3590478</v>
      </c>
    </row>
    <row r="199" spans="1:7" ht="30.75">
      <c r="A199" s="222" t="s">
        <v>559</v>
      </c>
      <c r="B199" s="330" t="s">
        <v>46</v>
      </c>
      <c r="C199" s="330" t="s">
        <v>40</v>
      </c>
      <c r="D199" s="58" t="s">
        <v>560</v>
      </c>
      <c r="E199" s="93"/>
      <c r="F199" s="267">
        <f>F200</f>
        <v>995220</v>
      </c>
      <c r="G199" s="267">
        <f>G200</f>
        <v>995220</v>
      </c>
    </row>
    <row r="200" spans="1:7" ht="30.75">
      <c r="A200" s="223" t="s">
        <v>51</v>
      </c>
      <c r="B200" s="52" t="s">
        <v>46</v>
      </c>
      <c r="C200" s="52" t="s">
        <v>40</v>
      </c>
      <c r="D200" s="60" t="s">
        <v>560</v>
      </c>
      <c r="E200" s="93" t="s">
        <v>332</v>
      </c>
      <c r="F200" s="270">
        <f>'Ведомственная 23-24'!G306</f>
        <v>995220</v>
      </c>
      <c r="G200" s="270">
        <f>'Ведомственная 23-24'!H306</f>
        <v>995220</v>
      </c>
    </row>
    <row r="201" spans="1:7" ht="30.75">
      <c r="A201" s="225" t="s">
        <v>250</v>
      </c>
      <c r="B201" s="55" t="s">
        <v>46</v>
      </c>
      <c r="C201" s="94" t="s">
        <v>40</v>
      </c>
      <c r="D201" s="154" t="s">
        <v>437</v>
      </c>
      <c r="E201" s="94"/>
      <c r="F201" s="267">
        <f>F204+F202</f>
        <v>3490969</v>
      </c>
      <c r="G201" s="267">
        <f>G204+G202</f>
        <v>3490969</v>
      </c>
    </row>
    <row r="202" spans="1:7" ht="30.75">
      <c r="A202" s="69" t="s">
        <v>544</v>
      </c>
      <c r="B202" s="291" t="s">
        <v>46</v>
      </c>
      <c r="C202" s="94" t="s">
        <v>40</v>
      </c>
      <c r="D202" s="58" t="s">
        <v>545</v>
      </c>
      <c r="E202" s="94"/>
      <c r="F202" s="267">
        <f>F203</f>
        <v>372320</v>
      </c>
      <c r="G202" s="267">
        <f>G203</f>
        <v>372320</v>
      </c>
    </row>
    <row r="203" spans="1:7" ht="30.75">
      <c r="A203" s="61" t="s">
        <v>51</v>
      </c>
      <c r="B203" s="291" t="s">
        <v>46</v>
      </c>
      <c r="C203" s="94" t="s">
        <v>40</v>
      </c>
      <c r="D203" s="60" t="s">
        <v>545</v>
      </c>
      <c r="E203" s="93" t="s">
        <v>332</v>
      </c>
      <c r="F203" s="270">
        <f>'Ведомственная 23-24'!G309</f>
        <v>372320</v>
      </c>
      <c r="G203" s="270">
        <f>'Ведомственная 23-24'!H309</f>
        <v>372320</v>
      </c>
    </row>
    <row r="204" spans="1:7" ht="36.75" customHeight="1">
      <c r="A204" s="225" t="s">
        <v>251</v>
      </c>
      <c r="B204" s="55" t="s">
        <v>46</v>
      </c>
      <c r="C204" s="94" t="s">
        <v>40</v>
      </c>
      <c r="D204" s="58" t="s">
        <v>252</v>
      </c>
      <c r="E204" s="110"/>
      <c r="F204" s="267">
        <f>F205</f>
        <v>3118649</v>
      </c>
      <c r="G204" s="267">
        <f>G205</f>
        <v>3118649</v>
      </c>
    </row>
    <row r="205" spans="1:7" ht="30.75">
      <c r="A205" s="226" t="s">
        <v>51</v>
      </c>
      <c r="B205" s="52" t="s">
        <v>46</v>
      </c>
      <c r="C205" s="93" t="s">
        <v>40</v>
      </c>
      <c r="D205" s="60" t="s">
        <v>252</v>
      </c>
      <c r="E205" s="93">
        <v>600</v>
      </c>
      <c r="F205" s="270">
        <f>'Ведомственная 23-24'!G311</f>
        <v>3118649</v>
      </c>
      <c r="G205" s="270">
        <f>'Ведомственная 23-24'!H311</f>
        <v>3118649</v>
      </c>
    </row>
    <row r="206" spans="1:7" ht="30.75">
      <c r="A206" s="222" t="s">
        <v>507</v>
      </c>
      <c r="B206" s="278" t="s">
        <v>46</v>
      </c>
      <c r="C206" s="278" t="s">
        <v>40</v>
      </c>
      <c r="D206" s="58" t="s">
        <v>508</v>
      </c>
      <c r="E206" s="70"/>
      <c r="F206" s="273">
        <f>F209+F207</f>
        <v>1760372</v>
      </c>
      <c r="G206" s="273">
        <f>G209+G207</f>
        <v>1760372</v>
      </c>
    </row>
    <row r="207" spans="1:7" ht="62.25">
      <c r="A207" s="222" t="s">
        <v>546</v>
      </c>
      <c r="B207" s="291" t="s">
        <v>46</v>
      </c>
      <c r="C207" s="291" t="s">
        <v>40</v>
      </c>
      <c r="D207" s="58" t="s">
        <v>547</v>
      </c>
      <c r="E207" s="70"/>
      <c r="F207" s="273">
        <f>F208</f>
        <v>693287</v>
      </c>
      <c r="G207" s="273">
        <f>G208</f>
        <v>693287</v>
      </c>
    </row>
    <row r="208" spans="1:7" ht="30.75">
      <c r="A208" s="223" t="s">
        <v>51</v>
      </c>
      <c r="B208" s="291" t="s">
        <v>46</v>
      </c>
      <c r="C208" s="291" t="s">
        <v>40</v>
      </c>
      <c r="D208" s="60" t="s">
        <v>547</v>
      </c>
      <c r="E208" s="70">
        <v>600</v>
      </c>
      <c r="F208" s="279">
        <f>'Ведомственная 23-24'!G314</f>
        <v>693287</v>
      </c>
      <c r="G208" s="279">
        <f>'Ведомственная 23-24'!H314</f>
        <v>693287</v>
      </c>
    </row>
    <row r="209" spans="1:7" ht="62.25">
      <c r="A209" s="222" t="s">
        <v>509</v>
      </c>
      <c r="B209" s="278" t="s">
        <v>46</v>
      </c>
      <c r="C209" s="278" t="s">
        <v>40</v>
      </c>
      <c r="D209" s="58" t="s">
        <v>510</v>
      </c>
      <c r="E209" s="71"/>
      <c r="F209" s="273">
        <f>F210</f>
        <v>1067085</v>
      </c>
      <c r="G209" s="273">
        <f>G210</f>
        <v>1067085</v>
      </c>
    </row>
    <row r="210" spans="1:7" ht="30.75">
      <c r="A210" s="223" t="s">
        <v>51</v>
      </c>
      <c r="B210" s="52" t="s">
        <v>46</v>
      </c>
      <c r="C210" s="52" t="s">
        <v>40</v>
      </c>
      <c r="D210" s="60" t="s">
        <v>510</v>
      </c>
      <c r="E210" s="70">
        <v>600</v>
      </c>
      <c r="F210" s="279">
        <f>'Ведомственная 23-24'!G316</f>
        <v>1067085</v>
      </c>
      <c r="G210" s="279">
        <f>'Ведомственная 23-24'!H316</f>
        <v>1067085</v>
      </c>
    </row>
    <row r="211" spans="1:7" ht="15">
      <c r="A211" s="329" t="s">
        <v>555</v>
      </c>
      <c r="B211" s="293" t="s">
        <v>46</v>
      </c>
      <c r="C211" s="293" t="s">
        <v>40</v>
      </c>
      <c r="D211" s="58" t="s">
        <v>556</v>
      </c>
      <c r="E211" s="153"/>
      <c r="F211" s="273">
        <f>F212</f>
        <v>1702280</v>
      </c>
      <c r="G211" s="273">
        <f>G212</f>
        <v>6456412</v>
      </c>
    </row>
    <row r="212" spans="1:7" ht="93">
      <c r="A212" s="329" t="s">
        <v>557</v>
      </c>
      <c r="B212" s="293" t="s">
        <v>46</v>
      </c>
      <c r="C212" s="293" t="s">
        <v>40</v>
      </c>
      <c r="D212" s="58" t="s">
        <v>558</v>
      </c>
      <c r="E212" s="153"/>
      <c r="F212" s="279">
        <f>F213</f>
        <v>1702280</v>
      </c>
      <c r="G212" s="279">
        <f>G213</f>
        <v>6456412</v>
      </c>
    </row>
    <row r="213" spans="1:7" ht="30.75">
      <c r="A213" s="223" t="s">
        <v>51</v>
      </c>
      <c r="B213" s="52" t="s">
        <v>46</v>
      </c>
      <c r="C213" s="52" t="s">
        <v>40</v>
      </c>
      <c r="D213" s="60" t="s">
        <v>558</v>
      </c>
      <c r="E213" s="153">
        <v>600</v>
      </c>
      <c r="F213" s="279">
        <f>'Ведомственная 23-24'!G319</f>
        <v>1702280</v>
      </c>
      <c r="G213" s="279">
        <f>'Ведомственная 23-24'!H319</f>
        <v>6456412</v>
      </c>
    </row>
    <row r="214" spans="1:7" ht="15">
      <c r="A214" s="329" t="s">
        <v>685</v>
      </c>
      <c r="B214" s="354" t="s">
        <v>46</v>
      </c>
      <c r="C214" s="354" t="s">
        <v>40</v>
      </c>
      <c r="D214" s="58" t="s">
        <v>684</v>
      </c>
      <c r="E214" s="70"/>
      <c r="F214" s="273">
        <f>F215</f>
        <v>0</v>
      </c>
      <c r="G214" s="273">
        <f>G215</f>
        <v>2600000</v>
      </c>
    </row>
    <row r="215" spans="1:7" ht="46.5">
      <c r="A215" s="222" t="s">
        <v>686</v>
      </c>
      <c r="B215" s="354" t="s">
        <v>46</v>
      </c>
      <c r="C215" s="354" t="s">
        <v>40</v>
      </c>
      <c r="D215" s="58" t="s">
        <v>683</v>
      </c>
      <c r="E215" s="71"/>
      <c r="F215" s="273">
        <f>F216</f>
        <v>0</v>
      </c>
      <c r="G215" s="273">
        <f>G216</f>
        <v>2600000</v>
      </c>
    </row>
    <row r="216" spans="1:7" ht="30.75">
      <c r="A216" s="223" t="s">
        <v>51</v>
      </c>
      <c r="B216" s="52" t="s">
        <v>46</v>
      </c>
      <c r="C216" s="52" t="s">
        <v>40</v>
      </c>
      <c r="D216" s="60" t="s">
        <v>683</v>
      </c>
      <c r="E216" s="70">
        <v>600</v>
      </c>
      <c r="F216" s="279">
        <f>'Ведомственная 23-24'!G322</f>
        <v>0</v>
      </c>
      <c r="G216" s="279">
        <f>'Ведомственная 23-24'!H322</f>
        <v>2600000</v>
      </c>
    </row>
    <row r="217" spans="1:7" ht="15">
      <c r="A217" s="222" t="s">
        <v>551</v>
      </c>
      <c r="B217" s="293" t="s">
        <v>46</v>
      </c>
      <c r="C217" s="293" t="s">
        <v>40</v>
      </c>
      <c r="D217" s="58" t="s">
        <v>552</v>
      </c>
      <c r="E217" s="153"/>
      <c r="F217" s="273">
        <f>F218</f>
        <v>0</v>
      </c>
      <c r="G217" s="273">
        <f>G218</f>
        <v>1751982</v>
      </c>
    </row>
    <row r="218" spans="1:7" ht="30.75">
      <c r="A218" s="222" t="s">
        <v>553</v>
      </c>
      <c r="B218" s="293" t="s">
        <v>46</v>
      </c>
      <c r="C218" s="293" t="s">
        <v>40</v>
      </c>
      <c r="D218" s="58" t="s">
        <v>554</v>
      </c>
      <c r="E218" s="153"/>
      <c r="F218" s="279">
        <f>F219</f>
        <v>0</v>
      </c>
      <c r="G218" s="279">
        <f>G219</f>
        <v>1751982</v>
      </c>
    </row>
    <row r="219" spans="1:7" ht="30.75">
      <c r="A219" s="223" t="s">
        <v>51</v>
      </c>
      <c r="B219" s="52" t="s">
        <v>46</v>
      </c>
      <c r="C219" s="52" t="s">
        <v>40</v>
      </c>
      <c r="D219" s="60" t="s">
        <v>554</v>
      </c>
      <c r="E219" s="153">
        <v>600</v>
      </c>
      <c r="F219" s="279">
        <f>'Ведомственная 23-24'!G325</f>
        <v>0</v>
      </c>
      <c r="G219" s="279">
        <f>'Ведомственная 23-24'!H325</f>
        <v>1751982</v>
      </c>
    </row>
    <row r="220" spans="1:7" ht="15">
      <c r="A220" s="222" t="s">
        <v>291</v>
      </c>
      <c r="B220" s="55" t="s">
        <v>46</v>
      </c>
      <c r="C220" s="142" t="s">
        <v>41</v>
      </c>
      <c r="D220" s="60"/>
      <c r="E220" s="153"/>
      <c r="F220" s="273">
        <f aca="true" t="shared" si="13" ref="F220:G223">F221</f>
        <v>6061299</v>
      </c>
      <c r="G220" s="273">
        <f t="shared" si="13"/>
        <v>6061299</v>
      </c>
    </row>
    <row r="221" spans="1:7" ht="35.25" customHeight="1">
      <c r="A221" s="136" t="s">
        <v>625</v>
      </c>
      <c r="B221" s="55" t="s">
        <v>46</v>
      </c>
      <c r="C221" s="142" t="s">
        <v>41</v>
      </c>
      <c r="D221" s="86" t="s">
        <v>390</v>
      </c>
      <c r="E221" s="153"/>
      <c r="F221" s="273">
        <f t="shared" si="13"/>
        <v>6061299</v>
      </c>
      <c r="G221" s="273">
        <f t="shared" si="13"/>
        <v>6061299</v>
      </c>
    </row>
    <row r="222" spans="1:7" ht="62.25">
      <c r="A222" s="72" t="s">
        <v>627</v>
      </c>
      <c r="B222" s="55" t="s">
        <v>46</v>
      </c>
      <c r="C222" s="142" t="s">
        <v>41</v>
      </c>
      <c r="D222" s="86" t="s">
        <v>405</v>
      </c>
      <c r="E222" s="122"/>
      <c r="F222" s="273">
        <f t="shared" si="13"/>
        <v>6061299</v>
      </c>
      <c r="G222" s="273">
        <f t="shared" si="13"/>
        <v>6061299</v>
      </c>
    </row>
    <row r="223" spans="1:7" ht="30.75">
      <c r="A223" s="124" t="s">
        <v>253</v>
      </c>
      <c r="B223" s="119" t="s">
        <v>46</v>
      </c>
      <c r="C223" s="142" t="s">
        <v>41</v>
      </c>
      <c r="D223" s="146" t="s">
        <v>438</v>
      </c>
      <c r="E223" s="122"/>
      <c r="F223" s="273">
        <f t="shared" si="13"/>
        <v>6061299</v>
      </c>
      <c r="G223" s="273">
        <f t="shared" si="13"/>
        <v>6061299</v>
      </c>
    </row>
    <row r="224" spans="1:7" ht="30.75">
      <c r="A224" s="231" t="s">
        <v>163</v>
      </c>
      <c r="B224" s="55" t="s">
        <v>46</v>
      </c>
      <c r="C224" s="142" t="s">
        <v>41</v>
      </c>
      <c r="D224" s="130" t="s">
        <v>254</v>
      </c>
      <c r="E224" s="110"/>
      <c r="F224" s="267">
        <f>F225</f>
        <v>6061299</v>
      </c>
      <c r="G224" s="267">
        <f>G225</f>
        <v>6061299</v>
      </c>
    </row>
    <row r="225" spans="1:7" ht="30.75">
      <c r="A225" s="296" t="s">
        <v>51</v>
      </c>
      <c r="B225" s="52" t="s">
        <v>46</v>
      </c>
      <c r="C225" s="156" t="s">
        <v>41</v>
      </c>
      <c r="D225" s="113" t="s">
        <v>254</v>
      </c>
      <c r="E225" s="93">
        <v>100</v>
      </c>
      <c r="F225" s="270">
        <f>'Ведомственная 23-24'!G331</f>
        <v>6061299</v>
      </c>
      <c r="G225" s="270">
        <f>'Ведомственная 23-24'!H331</f>
        <v>6061299</v>
      </c>
    </row>
    <row r="226" spans="1:7" ht="15">
      <c r="A226" s="231" t="s">
        <v>298</v>
      </c>
      <c r="B226" s="55" t="s">
        <v>46</v>
      </c>
      <c r="C226" s="94" t="s">
        <v>46</v>
      </c>
      <c r="D226" s="110" t="s">
        <v>327</v>
      </c>
      <c r="E226" s="110"/>
      <c r="F226" s="267">
        <f>F227</f>
        <v>2076293</v>
      </c>
      <c r="G226" s="267">
        <f>G227</f>
        <v>2076293</v>
      </c>
    </row>
    <row r="227" spans="1:7" ht="66" customHeight="1">
      <c r="A227" s="136" t="s">
        <v>628</v>
      </c>
      <c r="B227" s="55" t="s">
        <v>46</v>
      </c>
      <c r="C227" s="94" t="s">
        <v>46</v>
      </c>
      <c r="D227" s="86" t="s">
        <v>391</v>
      </c>
      <c r="E227" s="110"/>
      <c r="F227" s="267">
        <f>F228+F236</f>
        <v>2076293</v>
      </c>
      <c r="G227" s="267">
        <f>G228+G236</f>
        <v>2076293</v>
      </c>
    </row>
    <row r="228" spans="1:7" ht="93">
      <c r="A228" s="231" t="s">
        <v>629</v>
      </c>
      <c r="B228" s="55" t="s">
        <v>46</v>
      </c>
      <c r="C228" s="94" t="s">
        <v>46</v>
      </c>
      <c r="D228" s="86" t="s">
        <v>404</v>
      </c>
      <c r="E228" s="110"/>
      <c r="F228" s="267">
        <f>F229+F233</f>
        <v>137000</v>
      </c>
      <c r="G228" s="267">
        <f>G229+G233</f>
        <v>137000</v>
      </c>
    </row>
    <row r="229" spans="1:7" ht="34.5" customHeight="1">
      <c r="A229" s="225" t="s">
        <v>204</v>
      </c>
      <c r="B229" s="55" t="s">
        <v>46</v>
      </c>
      <c r="C229" s="94" t="s">
        <v>46</v>
      </c>
      <c r="D229" s="121" t="s">
        <v>439</v>
      </c>
      <c r="E229" s="110"/>
      <c r="F229" s="267">
        <f>F230</f>
        <v>85000</v>
      </c>
      <c r="G229" s="267">
        <f>G230</f>
        <v>85000</v>
      </c>
    </row>
    <row r="230" spans="1:7" ht="15">
      <c r="A230" s="231" t="s">
        <v>18</v>
      </c>
      <c r="B230" s="55" t="s">
        <v>46</v>
      </c>
      <c r="C230" s="94" t="s">
        <v>46</v>
      </c>
      <c r="D230" s="136" t="s">
        <v>205</v>
      </c>
      <c r="E230" s="110"/>
      <c r="F230" s="267">
        <f>F231+F232</f>
        <v>85000</v>
      </c>
      <c r="G230" s="267">
        <f>G231+G232</f>
        <v>85000</v>
      </c>
    </row>
    <row r="231" spans="1:7" ht="30.75">
      <c r="A231" s="226" t="s">
        <v>156</v>
      </c>
      <c r="B231" s="52" t="s">
        <v>46</v>
      </c>
      <c r="C231" s="93" t="s">
        <v>46</v>
      </c>
      <c r="D231" s="116" t="s">
        <v>205</v>
      </c>
      <c r="E231" s="93">
        <v>200</v>
      </c>
      <c r="F231" s="270">
        <f>'Ведомственная 23-24'!G166</f>
        <v>40000</v>
      </c>
      <c r="G231" s="270">
        <f>'Ведомственная 23-24'!H166</f>
        <v>40000</v>
      </c>
    </row>
    <row r="232" spans="1:7" ht="15">
      <c r="A232" s="226" t="s">
        <v>294</v>
      </c>
      <c r="B232" s="52" t="s">
        <v>46</v>
      </c>
      <c r="C232" s="93" t="s">
        <v>46</v>
      </c>
      <c r="D232" s="126" t="s">
        <v>205</v>
      </c>
      <c r="E232" s="93">
        <v>300</v>
      </c>
      <c r="F232" s="270">
        <f>'Ведомственная 23-24'!G167</f>
        <v>45000</v>
      </c>
      <c r="G232" s="270">
        <f>'Ведомственная 23-24'!H167</f>
        <v>45000</v>
      </c>
    </row>
    <row r="233" spans="1:7" ht="62.25">
      <c r="A233" s="225" t="s">
        <v>58</v>
      </c>
      <c r="B233" s="55" t="s">
        <v>46</v>
      </c>
      <c r="C233" s="94" t="s">
        <v>46</v>
      </c>
      <c r="D233" s="72" t="s">
        <v>440</v>
      </c>
      <c r="E233" s="94"/>
      <c r="F233" s="267">
        <f>F234</f>
        <v>52000</v>
      </c>
      <c r="G233" s="267">
        <f>G234</f>
        <v>52000</v>
      </c>
    </row>
    <row r="234" spans="1:7" ht="15">
      <c r="A234" s="226" t="s">
        <v>18</v>
      </c>
      <c r="B234" s="52" t="s">
        <v>46</v>
      </c>
      <c r="C234" s="93" t="s">
        <v>46</v>
      </c>
      <c r="D234" s="74" t="s">
        <v>206</v>
      </c>
      <c r="E234" s="93"/>
      <c r="F234" s="270">
        <f>F235</f>
        <v>52000</v>
      </c>
      <c r="G234" s="270">
        <f>G235</f>
        <v>52000</v>
      </c>
    </row>
    <row r="235" spans="1:7" ht="30.75">
      <c r="A235" s="226" t="s">
        <v>156</v>
      </c>
      <c r="B235" s="52" t="s">
        <v>46</v>
      </c>
      <c r="C235" s="93" t="s">
        <v>46</v>
      </c>
      <c r="D235" s="74" t="s">
        <v>206</v>
      </c>
      <c r="E235" s="93" t="s">
        <v>167</v>
      </c>
      <c r="F235" s="270">
        <f>'Ведомственная 23-24'!G170</f>
        <v>52000</v>
      </c>
      <c r="G235" s="270">
        <f>'Ведомственная 23-24'!H170</f>
        <v>52000</v>
      </c>
    </row>
    <row r="236" spans="1:7" ht="80.25" customHeight="1">
      <c r="A236" s="136" t="s">
        <v>630</v>
      </c>
      <c r="B236" s="55" t="s">
        <v>46</v>
      </c>
      <c r="C236" s="94" t="s">
        <v>46</v>
      </c>
      <c r="D236" s="86" t="s">
        <v>403</v>
      </c>
      <c r="E236" s="110"/>
      <c r="F236" s="267">
        <f>F237</f>
        <v>1939293</v>
      </c>
      <c r="G236" s="267">
        <f>G237</f>
        <v>1939293</v>
      </c>
    </row>
    <row r="237" spans="1:7" ht="30.75">
      <c r="A237" s="222" t="s">
        <v>330</v>
      </c>
      <c r="B237" s="55" t="s">
        <v>46</v>
      </c>
      <c r="C237" s="94" t="s">
        <v>46</v>
      </c>
      <c r="D237" s="58" t="s">
        <v>441</v>
      </c>
      <c r="E237" s="110"/>
      <c r="F237" s="267">
        <f>F238+F240+F242</f>
        <v>1939293</v>
      </c>
      <c r="G237" s="267">
        <f>G238+G240+G242</f>
        <v>1939293</v>
      </c>
    </row>
    <row r="238" spans="1:7" ht="30.75">
      <c r="A238" s="231" t="s">
        <v>163</v>
      </c>
      <c r="B238" s="55" t="s">
        <v>46</v>
      </c>
      <c r="C238" s="55" t="s">
        <v>46</v>
      </c>
      <c r="D238" s="58" t="s">
        <v>219</v>
      </c>
      <c r="E238" s="65"/>
      <c r="F238" s="267">
        <f>F239</f>
        <v>899133</v>
      </c>
      <c r="G238" s="267">
        <f>G239</f>
        <v>899133</v>
      </c>
    </row>
    <row r="239" spans="1:7" ht="30.75">
      <c r="A239" s="226" t="s">
        <v>51</v>
      </c>
      <c r="B239" s="52" t="s">
        <v>46</v>
      </c>
      <c r="C239" s="52" t="s">
        <v>46</v>
      </c>
      <c r="D239" s="60" t="s">
        <v>219</v>
      </c>
      <c r="E239" s="62">
        <v>600</v>
      </c>
      <c r="F239" s="270">
        <f>'Ведомственная 23-24'!G337</f>
        <v>899133</v>
      </c>
      <c r="G239" s="270">
        <f>'Ведомственная 23-24'!H337</f>
        <v>899133</v>
      </c>
    </row>
    <row r="240" spans="1:7" ht="15">
      <c r="A240" s="241" t="s">
        <v>222</v>
      </c>
      <c r="B240" s="55" t="s">
        <v>46</v>
      </c>
      <c r="C240" s="94" t="s">
        <v>46</v>
      </c>
      <c r="D240" s="130" t="s">
        <v>209</v>
      </c>
      <c r="E240" s="94"/>
      <c r="F240" s="267">
        <f>F241</f>
        <v>30000</v>
      </c>
      <c r="G240" s="267">
        <f>G241</f>
        <v>30000</v>
      </c>
    </row>
    <row r="241" spans="1:7" ht="30.75">
      <c r="A241" s="226" t="s">
        <v>156</v>
      </c>
      <c r="B241" s="52" t="s">
        <v>46</v>
      </c>
      <c r="C241" s="93" t="s">
        <v>46</v>
      </c>
      <c r="D241" s="113" t="s">
        <v>209</v>
      </c>
      <c r="E241" s="93" t="s">
        <v>167</v>
      </c>
      <c r="F241" s="270">
        <f>'Ведомственная 23-24'!G174</f>
        <v>30000</v>
      </c>
      <c r="G241" s="270">
        <f>'Ведомственная 23-24'!H174</f>
        <v>30000</v>
      </c>
    </row>
    <row r="242" spans="1:7" ht="30.75">
      <c r="A242" s="231" t="s">
        <v>208</v>
      </c>
      <c r="B242" s="55" t="s">
        <v>46</v>
      </c>
      <c r="C242" s="94" t="s">
        <v>46</v>
      </c>
      <c r="D242" s="58" t="s">
        <v>210</v>
      </c>
      <c r="E242" s="114"/>
      <c r="F242" s="267">
        <f>F243+F244</f>
        <v>1010160</v>
      </c>
      <c r="G242" s="267">
        <f>G243+G244</f>
        <v>1010160</v>
      </c>
    </row>
    <row r="243" spans="1:7" ht="15">
      <c r="A243" s="226" t="s">
        <v>294</v>
      </c>
      <c r="B243" s="52" t="s">
        <v>46</v>
      </c>
      <c r="C243" s="93" t="s">
        <v>46</v>
      </c>
      <c r="D243" s="60" t="s">
        <v>210</v>
      </c>
      <c r="E243" s="93" t="s">
        <v>331</v>
      </c>
      <c r="F243" s="270">
        <f>'Ведомственная 23-24'!G176</f>
        <v>599508</v>
      </c>
      <c r="G243" s="270">
        <f>'Ведомственная 23-24'!H176</f>
        <v>599508</v>
      </c>
    </row>
    <row r="244" spans="1:7" ht="30.75">
      <c r="A244" s="226" t="s">
        <v>51</v>
      </c>
      <c r="B244" s="52" t="s">
        <v>46</v>
      </c>
      <c r="C244" s="93" t="s">
        <v>46</v>
      </c>
      <c r="D244" s="60" t="s">
        <v>210</v>
      </c>
      <c r="E244" s="93" t="s">
        <v>332</v>
      </c>
      <c r="F244" s="270">
        <f>'Ведомственная 23-24'!G339</f>
        <v>410652</v>
      </c>
      <c r="G244" s="270">
        <f>'Ведомственная 23-24'!H339</f>
        <v>410652</v>
      </c>
    </row>
    <row r="245" spans="1:7" ht="15">
      <c r="A245" s="231" t="s">
        <v>15</v>
      </c>
      <c r="B245" s="55" t="s">
        <v>46</v>
      </c>
      <c r="C245" s="94" t="s">
        <v>44</v>
      </c>
      <c r="D245" s="110" t="s">
        <v>327</v>
      </c>
      <c r="E245" s="110"/>
      <c r="F245" s="267">
        <f>F246</f>
        <v>5844921</v>
      </c>
      <c r="G245" s="267">
        <f>G246</f>
        <v>5844921</v>
      </c>
    </row>
    <row r="246" spans="1:7" ht="30.75">
      <c r="A246" s="136" t="s">
        <v>625</v>
      </c>
      <c r="B246" s="55" t="s">
        <v>46</v>
      </c>
      <c r="C246" s="55" t="s">
        <v>44</v>
      </c>
      <c r="D246" s="86" t="s">
        <v>390</v>
      </c>
      <c r="E246" s="73"/>
      <c r="F246" s="267">
        <f>F247</f>
        <v>5844921</v>
      </c>
      <c r="G246" s="267">
        <f>G247</f>
        <v>5844921</v>
      </c>
    </row>
    <row r="247" spans="1:7" ht="62.25">
      <c r="A247" s="252" t="s">
        <v>631</v>
      </c>
      <c r="B247" s="55" t="s">
        <v>46</v>
      </c>
      <c r="C247" s="55" t="s">
        <v>44</v>
      </c>
      <c r="D247" s="86" t="s">
        <v>402</v>
      </c>
      <c r="E247" s="73"/>
      <c r="F247" s="267">
        <f>F248+F252</f>
        <v>5844921</v>
      </c>
      <c r="G247" s="267">
        <f>G248+G252</f>
        <v>5844921</v>
      </c>
    </row>
    <row r="248" spans="1:7" ht="78">
      <c r="A248" s="225" t="s">
        <v>632</v>
      </c>
      <c r="B248" s="55" t="s">
        <v>46</v>
      </c>
      <c r="C248" s="55" t="s">
        <v>44</v>
      </c>
      <c r="D248" s="58" t="s">
        <v>442</v>
      </c>
      <c r="E248" s="71"/>
      <c r="F248" s="267">
        <f>F249</f>
        <v>5807025</v>
      </c>
      <c r="G248" s="267">
        <f>G249</f>
        <v>5807025</v>
      </c>
    </row>
    <row r="249" spans="1:7" ht="36" customHeight="1">
      <c r="A249" s="231" t="s">
        <v>163</v>
      </c>
      <c r="B249" s="278" t="s">
        <v>46</v>
      </c>
      <c r="C249" s="278" t="s">
        <v>44</v>
      </c>
      <c r="D249" s="136" t="s">
        <v>256</v>
      </c>
      <c r="E249" s="71"/>
      <c r="F249" s="267">
        <f>F250+F251</f>
        <v>5807025</v>
      </c>
      <c r="G249" s="267">
        <f>G250+G251</f>
        <v>5807025</v>
      </c>
    </row>
    <row r="250" spans="1:7" ht="62.25">
      <c r="A250" s="226" t="s">
        <v>50</v>
      </c>
      <c r="B250" s="52" t="s">
        <v>46</v>
      </c>
      <c r="C250" s="52" t="s">
        <v>44</v>
      </c>
      <c r="D250" s="116" t="s">
        <v>256</v>
      </c>
      <c r="E250" s="75">
        <v>100</v>
      </c>
      <c r="F250" s="270">
        <f>'Ведомственная 23-24'!G345</f>
        <v>5583767</v>
      </c>
      <c r="G250" s="270">
        <f>'Ведомственная 23-24'!H345</f>
        <v>5583767</v>
      </c>
    </row>
    <row r="251" spans="1:7" ht="30.75">
      <c r="A251" s="243" t="s">
        <v>156</v>
      </c>
      <c r="B251" s="52" t="s">
        <v>46</v>
      </c>
      <c r="C251" s="52" t="s">
        <v>44</v>
      </c>
      <c r="D251" s="116" t="s">
        <v>256</v>
      </c>
      <c r="E251" s="137">
        <v>200</v>
      </c>
      <c r="F251" s="270">
        <f>'Ведомственная 23-24'!G346</f>
        <v>223258</v>
      </c>
      <c r="G251" s="270">
        <f>'Ведомственная 23-24'!H346</f>
        <v>223258</v>
      </c>
    </row>
    <row r="252" spans="1:7" ht="30.75">
      <c r="A252" s="225" t="s">
        <v>255</v>
      </c>
      <c r="B252" s="55" t="s">
        <v>46</v>
      </c>
      <c r="C252" s="55" t="s">
        <v>44</v>
      </c>
      <c r="D252" s="121" t="s">
        <v>443</v>
      </c>
      <c r="E252" s="73"/>
      <c r="F252" s="267">
        <f>F253</f>
        <v>37896</v>
      </c>
      <c r="G252" s="267">
        <f>G253</f>
        <v>37896</v>
      </c>
    </row>
    <row r="253" spans="1:7" ht="46.5">
      <c r="A253" s="74" t="s">
        <v>221</v>
      </c>
      <c r="B253" s="52" t="s">
        <v>46</v>
      </c>
      <c r="C253" s="52" t="s">
        <v>44</v>
      </c>
      <c r="D253" s="127" t="s">
        <v>257</v>
      </c>
      <c r="E253" s="70"/>
      <c r="F253" s="270">
        <f>F254</f>
        <v>37896</v>
      </c>
      <c r="G253" s="270">
        <f>G254</f>
        <v>37896</v>
      </c>
    </row>
    <row r="254" spans="1:7" ht="62.25">
      <c r="A254" s="226" t="s">
        <v>50</v>
      </c>
      <c r="B254" s="52" t="s">
        <v>46</v>
      </c>
      <c r="C254" s="52" t="s">
        <v>44</v>
      </c>
      <c r="D254" s="127" t="s">
        <v>257</v>
      </c>
      <c r="E254" s="75">
        <v>100</v>
      </c>
      <c r="F254" s="270">
        <f>'Ведомственная 23-24'!G349</f>
        <v>37896</v>
      </c>
      <c r="G254" s="270">
        <f>'Ведомственная 23-24'!H349</f>
        <v>37896</v>
      </c>
    </row>
    <row r="255" spans="1:7" ht="15">
      <c r="A255" s="231" t="s">
        <v>296</v>
      </c>
      <c r="B255" s="55" t="s">
        <v>47</v>
      </c>
      <c r="C255" s="52"/>
      <c r="D255" s="110" t="s">
        <v>327</v>
      </c>
      <c r="E255" s="110"/>
      <c r="F255" s="267">
        <f>F256+F268</f>
        <v>34429972</v>
      </c>
      <c r="G255" s="267">
        <f>G256+G268</f>
        <v>34389056</v>
      </c>
    </row>
    <row r="256" spans="1:7" ht="15">
      <c r="A256" s="231" t="s">
        <v>16</v>
      </c>
      <c r="B256" s="55" t="s">
        <v>47</v>
      </c>
      <c r="C256" s="94" t="s">
        <v>39</v>
      </c>
      <c r="D256" s="110" t="s">
        <v>327</v>
      </c>
      <c r="E256" s="110"/>
      <c r="F256" s="267">
        <f>F257</f>
        <v>32729399</v>
      </c>
      <c r="G256" s="267">
        <f>G257</f>
        <v>32729399</v>
      </c>
    </row>
    <row r="257" spans="1:7" ht="30.75">
      <c r="A257" s="253" t="s">
        <v>633</v>
      </c>
      <c r="B257" s="55" t="s">
        <v>47</v>
      </c>
      <c r="C257" s="94" t="s">
        <v>39</v>
      </c>
      <c r="D257" s="86" t="s">
        <v>392</v>
      </c>
      <c r="E257" s="114"/>
      <c r="F257" s="267">
        <f>F258+F262</f>
        <v>32729399</v>
      </c>
      <c r="G257" s="267">
        <f>G258+G262</f>
        <v>32729399</v>
      </c>
    </row>
    <row r="258" spans="1:7" ht="46.5">
      <c r="A258" s="72" t="s">
        <v>634</v>
      </c>
      <c r="B258" s="55" t="s">
        <v>47</v>
      </c>
      <c r="C258" s="94" t="s">
        <v>39</v>
      </c>
      <c r="D258" s="58" t="s">
        <v>401</v>
      </c>
      <c r="E258" s="114"/>
      <c r="F258" s="267">
        <f aca="true" t="shared" si="14" ref="F258:G260">F259</f>
        <v>11026139</v>
      </c>
      <c r="G258" s="267">
        <f t="shared" si="14"/>
        <v>11026139</v>
      </c>
    </row>
    <row r="259" spans="1:7" ht="78">
      <c r="A259" s="72" t="s">
        <v>259</v>
      </c>
      <c r="B259" s="55" t="s">
        <v>47</v>
      </c>
      <c r="C259" s="94" t="s">
        <v>39</v>
      </c>
      <c r="D259" s="58" t="s">
        <v>444</v>
      </c>
      <c r="E259" s="114"/>
      <c r="F259" s="267">
        <f t="shared" si="14"/>
        <v>11026139</v>
      </c>
      <c r="G259" s="267">
        <f t="shared" si="14"/>
        <v>11026139</v>
      </c>
    </row>
    <row r="260" spans="1:7" ht="30.75">
      <c r="A260" s="226" t="s">
        <v>163</v>
      </c>
      <c r="B260" s="52" t="s">
        <v>47</v>
      </c>
      <c r="C260" s="93" t="s">
        <v>39</v>
      </c>
      <c r="D260" s="60" t="s">
        <v>260</v>
      </c>
      <c r="E260" s="114"/>
      <c r="F260" s="270">
        <f t="shared" si="14"/>
        <v>11026139</v>
      </c>
      <c r="G260" s="270">
        <f t="shared" si="14"/>
        <v>11026139</v>
      </c>
    </row>
    <row r="261" spans="1:7" ht="30.75">
      <c r="A261" s="226" t="s">
        <v>51</v>
      </c>
      <c r="B261" s="52" t="s">
        <v>47</v>
      </c>
      <c r="C261" s="93" t="s">
        <v>39</v>
      </c>
      <c r="D261" s="60" t="s">
        <v>260</v>
      </c>
      <c r="E261" s="93" t="s">
        <v>332</v>
      </c>
      <c r="F261" s="270">
        <f>'Ведомственная 23-24'!G370</f>
        <v>11026139</v>
      </c>
      <c r="G261" s="270">
        <f>'Ведомственная 23-24'!H370</f>
        <v>11026139</v>
      </c>
    </row>
    <row r="262" spans="1:7" ht="46.5">
      <c r="A262" s="72" t="s">
        <v>635</v>
      </c>
      <c r="B262" s="55" t="s">
        <v>47</v>
      </c>
      <c r="C262" s="94" t="s">
        <v>39</v>
      </c>
      <c r="D262" s="86" t="s">
        <v>400</v>
      </c>
      <c r="E262" s="110"/>
      <c r="F262" s="267">
        <f>F263</f>
        <v>21703260</v>
      </c>
      <c r="G262" s="267">
        <f>G263</f>
        <v>21703260</v>
      </c>
    </row>
    <row r="263" spans="1:7" ht="15">
      <c r="A263" s="225" t="s">
        <v>261</v>
      </c>
      <c r="B263" s="55" t="s">
        <v>47</v>
      </c>
      <c r="C263" s="94" t="s">
        <v>39</v>
      </c>
      <c r="D263" s="58" t="s">
        <v>445</v>
      </c>
      <c r="E263" s="110"/>
      <c r="F263" s="267">
        <f>F264</f>
        <v>21703260</v>
      </c>
      <c r="G263" s="267">
        <f>G264</f>
        <v>21703260</v>
      </c>
    </row>
    <row r="264" spans="1:7" ht="30.75">
      <c r="A264" s="226" t="s">
        <v>163</v>
      </c>
      <c r="B264" s="52" t="s">
        <v>47</v>
      </c>
      <c r="C264" s="93" t="s">
        <v>39</v>
      </c>
      <c r="D264" s="60" t="s">
        <v>262</v>
      </c>
      <c r="E264" s="114"/>
      <c r="F264" s="270">
        <f>F265+F266+F267</f>
        <v>21703260</v>
      </c>
      <c r="G264" s="270">
        <f>G265+G266+G267</f>
        <v>21703260</v>
      </c>
    </row>
    <row r="265" spans="1:7" ht="62.25">
      <c r="A265" s="226" t="s">
        <v>50</v>
      </c>
      <c r="B265" s="52" t="s">
        <v>47</v>
      </c>
      <c r="C265" s="93" t="s">
        <v>39</v>
      </c>
      <c r="D265" s="60" t="s">
        <v>262</v>
      </c>
      <c r="E265" s="93">
        <v>100</v>
      </c>
      <c r="F265" s="270">
        <f>'Ведомственная 23-24'!G374</f>
        <v>21019991</v>
      </c>
      <c r="G265" s="270">
        <f>'Ведомственная 23-24'!H374</f>
        <v>21019991</v>
      </c>
    </row>
    <row r="266" spans="1:7" ht="30.75">
      <c r="A266" s="226" t="s">
        <v>156</v>
      </c>
      <c r="B266" s="52" t="s">
        <v>47</v>
      </c>
      <c r="C266" s="93" t="s">
        <v>39</v>
      </c>
      <c r="D266" s="60" t="s">
        <v>262</v>
      </c>
      <c r="E266" s="93">
        <v>200</v>
      </c>
      <c r="F266" s="270">
        <f>'Ведомственная 23-24'!G375</f>
        <v>595320</v>
      </c>
      <c r="G266" s="270">
        <f>'Ведомственная 23-24'!H375</f>
        <v>595320</v>
      </c>
    </row>
    <row r="267" spans="1:7" ht="15">
      <c r="A267" s="223" t="s">
        <v>273</v>
      </c>
      <c r="B267" s="52" t="s">
        <v>47</v>
      </c>
      <c r="C267" s="93" t="s">
        <v>39</v>
      </c>
      <c r="D267" s="60" t="s">
        <v>262</v>
      </c>
      <c r="E267" s="93">
        <v>800</v>
      </c>
      <c r="F267" s="270">
        <f>'Ведомственная 23-24'!G376</f>
        <v>87949</v>
      </c>
      <c r="G267" s="270">
        <f>'Ведомственная 23-24'!H376</f>
        <v>87949</v>
      </c>
    </row>
    <row r="268" spans="1:7" ht="15">
      <c r="A268" s="231" t="s">
        <v>157</v>
      </c>
      <c r="B268" s="55" t="s">
        <v>47</v>
      </c>
      <c r="C268" s="94" t="s">
        <v>42</v>
      </c>
      <c r="D268" s="110" t="s">
        <v>327</v>
      </c>
      <c r="E268" s="110"/>
      <c r="F268" s="267">
        <f>F269</f>
        <v>1700573</v>
      </c>
      <c r="G268" s="267">
        <f>G269</f>
        <v>1659657</v>
      </c>
    </row>
    <row r="269" spans="1:7" ht="30.75">
      <c r="A269" s="253" t="s">
        <v>633</v>
      </c>
      <c r="B269" s="55" t="s">
        <v>47</v>
      </c>
      <c r="C269" s="94" t="s">
        <v>42</v>
      </c>
      <c r="D269" s="86" t="s">
        <v>392</v>
      </c>
      <c r="E269" s="73"/>
      <c r="F269" s="267">
        <f>F270</f>
        <v>1700573</v>
      </c>
      <c r="G269" s="267">
        <f>G270</f>
        <v>1659657</v>
      </c>
    </row>
    <row r="270" spans="1:7" ht="62.25">
      <c r="A270" s="136" t="s">
        <v>636</v>
      </c>
      <c r="B270" s="55" t="s">
        <v>47</v>
      </c>
      <c r="C270" s="94" t="s">
        <v>42</v>
      </c>
      <c r="D270" s="58" t="s">
        <v>399</v>
      </c>
      <c r="E270" s="75"/>
      <c r="F270" s="267">
        <f>F271+F275</f>
        <v>1700573</v>
      </c>
      <c r="G270" s="267">
        <f>G271+G275</f>
        <v>1659657</v>
      </c>
    </row>
    <row r="271" spans="1:7" ht="30.75">
      <c r="A271" s="225" t="s">
        <v>263</v>
      </c>
      <c r="B271" s="55" t="s">
        <v>47</v>
      </c>
      <c r="C271" s="55" t="s">
        <v>42</v>
      </c>
      <c r="D271" s="58" t="s">
        <v>446</v>
      </c>
      <c r="E271" s="71"/>
      <c r="F271" s="267">
        <f>F272</f>
        <v>1640615</v>
      </c>
      <c r="G271" s="267">
        <f>G272</f>
        <v>1599699</v>
      </c>
    </row>
    <row r="272" spans="1:7" ht="30.75">
      <c r="A272" s="226" t="s">
        <v>163</v>
      </c>
      <c r="B272" s="52" t="s">
        <v>47</v>
      </c>
      <c r="C272" s="52" t="s">
        <v>42</v>
      </c>
      <c r="D272" s="113" t="s">
        <v>264</v>
      </c>
      <c r="E272" s="71"/>
      <c r="F272" s="270">
        <f>F273+F274</f>
        <v>1640615</v>
      </c>
      <c r="G272" s="270">
        <f>G273+G274</f>
        <v>1599699</v>
      </c>
    </row>
    <row r="273" spans="1:7" ht="62.25">
      <c r="A273" s="226" t="s">
        <v>50</v>
      </c>
      <c r="B273" s="52" t="s">
        <v>47</v>
      </c>
      <c r="C273" s="52" t="s">
        <v>42</v>
      </c>
      <c r="D273" s="113" t="s">
        <v>264</v>
      </c>
      <c r="E273" s="70">
        <v>100</v>
      </c>
      <c r="F273" s="270">
        <f>'Ведомственная 23-24'!G382</f>
        <v>1514581</v>
      </c>
      <c r="G273" s="270">
        <f>'Ведомственная 23-24'!H382</f>
        <v>1514581</v>
      </c>
    </row>
    <row r="274" spans="1:7" ht="30.75">
      <c r="A274" s="226" t="s">
        <v>156</v>
      </c>
      <c r="B274" s="52" t="s">
        <v>47</v>
      </c>
      <c r="C274" s="52" t="s">
        <v>42</v>
      </c>
      <c r="D274" s="113" t="s">
        <v>264</v>
      </c>
      <c r="E274" s="70">
        <v>200</v>
      </c>
      <c r="F274" s="270">
        <f>'Ведомственная 23-24'!G383</f>
        <v>126034</v>
      </c>
      <c r="G274" s="270">
        <f>'Ведомственная 23-24'!H383</f>
        <v>85118</v>
      </c>
    </row>
    <row r="275" spans="1:7" ht="30.75">
      <c r="A275" s="225" t="s">
        <v>265</v>
      </c>
      <c r="B275" s="55" t="s">
        <v>47</v>
      </c>
      <c r="C275" s="55" t="s">
        <v>42</v>
      </c>
      <c r="D275" s="58" t="s">
        <v>447</v>
      </c>
      <c r="E275" s="71"/>
      <c r="F275" s="267">
        <f>F276</f>
        <v>59958</v>
      </c>
      <c r="G275" s="267">
        <f>G276</f>
        <v>59958</v>
      </c>
    </row>
    <row r="276" spans="1:7" ht="54" customHeight="1">
      <c r="A276" s="223" t="s">
        <v>266</v>
      </c>
      <c r="B276" s="52" t="s">
        <v>47</v>
      </c>
      <c r="C276" s="52" t="s">
        <v>42</v>
      </c>
      <c r="D276" s="60" t="s">
        <v>267</v>
      </c>
      <c r="E276" s="70"/>
      <c r="F276" s="270">
        <f>F277</f>
        <v>59958</v>
      </c>
      <c r="G276" s="270">
        <f>G277</f>
        <v>59958</v>
      </c>
    </row>
    <row r="277" spans="1:7" ht="62.25">
      <c r="A277" s="226" t="s">
        <v>50</v>
      </c>
      <c r="B277" s="158" t="s">
        <v>47</v>
      </c>
      <c r="C277" s="158" t="s">
        <v>42</v>
      </c>
      <c r="D277" s="60" t="s">
        <v>267</v>
      </c>
      <c r="E277" s="70">
        <v>100</v>
      </c>
      <c r="F277" s="270">
        <f>'Ведомственная 23-24'!G386</f>
        <v>59958</v>
      </c>
      <c r="G277" s="270">
        <f>'Ведомственная 23-24'!H386</f>
        <v>59958</v>
      </c>
    </row>
    <row r="278" spans="1:7" ht="15">
      <c r="A278" s="231" t="s">
        <v>126</v>
      </c>
      <c r="B278" s="82" t="s">
        <v>44</v>
      </c>
      <c r="C278" s="83"/>
      <c r="D278" s="60"/>
      <c r="E278" s="62"/>
      <c r="F278" s="267">
        <f aca="true" t="shared" si="15" ref="F278:G283">F279</f>
        <v>596283</v>
      </c>
      <c r="G278" s="267">
        <f t="shared" si="15"/>
        <v>596283</v>
      </c>
    </row>
    <row r="279" spans="1:7" ht="15">
      <c r="A279" s="231" t="s">
        <v>108</v>
      </c>
      <c r="B279" s="82" t="s">
        <v>44</v>
      </c>
      <c r="C279" s="55" t="s">
        <v>46</v>
      </c>
      <c r="D279" s="60"/>
      <c r="E279" s="62"/>
      <c r="F279" s="267">
        <f t="shared" si="15"/>
        <v>596283</v>
      </c>
      <c r="G279" s="267">
        <f t="shared" si="15"/>
        <v>596283</v>
      </c>
    </row>
    <row r="280" spans="1:7" ht="62.25">
      <c r="A280" s="231" t="s">
        <v>637</v>
      </c>
      <c r="B280" s="82" t="s">
        <v>44</v>
      </c>
      <c r="C280" s="55" t="s">
        <v>46</v>
      </c>
      <c r="D280" s="144" t="s">
        <v>371</v>
      </c>
      <c r="E280" s="65"/>
      <c r="F280" s="267">
        <f t="shared" si="15"/>
        <v>596283</v>
      </c>
      <c r="G280" s="267">
        <f t="shared" si="15"/>
        <v>596283</v>
      </c>
    </row>
    <row r="281" spans="1:7" ht="108.75">
      <c r="A281" s="222" t="s">
        <v>638</v>
      </c>
      <c r="B281" s="82" t="s">
        <v>44</v>
      </c>
      <c r="C281" s="55" t="s">
        <v>46</v>
      </c>
      <c r="D281" s="144" t="s">
        <v>372</v>
      </c>
      <c r="E281" s="55"/>
      <c r="F281" s="267">
        <f t="shared" si="15"/>
        <v>596283</v>
      </c>
      <c r="G281" s="267">
        <f t="shared" si="15"/>
        <v>596283</v>
      </c>
    </row>
    <row r="282" spans="1:7" ht="62.25">
      <c r="A282" s="222" t="s">
        <v>127</v>
      </c>
      <c r="B282" s="82" t="s">
        <v>44</v>
      </c>
      <c r="C282" s="55" t="s">
        <v>46</v>
      </c>
      <c r="D282" s="144" t="s">
        <v>448</v>
      </c>
      <c r="E282" s="55"/>
      <c r="F282" s="267">
        <f t="shared" si="15"/>
        <v>596283</v>
      </c>
      <c r="G282" s="267">
        <f t="shared" si="15"/>
        <v>596283</v>
      </c>
    </row>
    <row r="283" spans="1:7" ht="30.75">
      <c r="A283" s="231" t="s">
        <v>461</v>
      </c>
      <c r="B283" s="82" t="s">
        <v>44</v>
      </c>
      <c r="C283" s="55" t="s">
        <v>46</v>
      </c>
      <c r="D283" s="144" t="s">
        <v>128</v>
      </c>
      <c r="E283" s="55"/>
      <c r="F283" s="267">
        <f t="shared" si="15"/>
        <v>596283</v>
      </c>
      <c r="G283" s="267">
        <f t="shared" si="15"/>
        <v>596283</v>
      </c>
    </row>
    <row r="284" spans="1:7" ht="30.75">
      <c r="A284" s="226" t="s">
        <v>156</v>
      </c>
      <c r="B284" s="83" t="s">
        <v>44</v>
      </c>
      <c r="C284" s="52" t="s">
        <v>46</v>
      </c>
      <c r="D284" s="159" t="s">
        <v>128</v>
      </c>
      <c r="E284" s="62">
        <v>200</v>
      </c>
      <c r="F284" s="270">
        <f>'Ведомственная 23-24'!G183</f>
        <v>596283</v>
      </c>
      <c r="G284" s="270">
        <f>'Ведомственная 23-24'!H183</f>
        <v>596283</v>
      </c>
    </row>
    <row r="285" spans="1:7" ht="15">
      <c r="A285" s="231" t="s">
        <v>169</v>
      </c>
      <c r="B285" s="55" t="s">
        <v>48</v>
      </c>
      <c r="C285" s="52"/>
      <c r="D285" s="110"/>
      <c r="E285" s="110"/>
      <c r="F285" s="267">
        <f>F286+F292+F319+F342</f>
        <v>67384771</v>
      </c>
      <c r="G285" s="267">
        <f>G286+G292+G319+G342</f>
        <v>73905757</v>
      </c>
    </row>
    <row r="286" spans="1:7" ht="15">
      <c r="A286" s="231" t="s">
        <v>159</v>
      </c>
      <c r="B286" s="55" t="s">
        <v>48</v>
      </c>
      <c r="C286" s="94" t="s">
        <v>39</v>
      </c>
      <c r="D286" s="110"/>
      <c r="E286" s="110"/>
      <c r="F286" s="267">
        <f>F288</f>
        <v>600000</v>
      </c>
      <c r="G286" s="267">
        <f>G288</f>
        <v>600000</v>
      </c>
    </row>
    <row r="287" spans="1:7" ht="38.25" customHeight="1">
      <c r="A287" s="136" t="s">
        <v>600</v>
      </c>
      <c r="B287" s="55" t="s">
        <v>48</v>
      </c>
      <c r="C287" s="94" t="s">
        <v>39</v>
      </c>
      <c r="D287" s="86" t="s">
        <v>380</v>
      </c>
      <c r="E287" s="94"/>
      <c r="F287" s="267">
        <f aca="true" t="shared" si="16" ref="F287:G290">F288</f>
        <v>600000</v>
      </c>
      <c r="G287" s="267">
        <f t="shared" si="16"/>
        <v>600000</v>
      </c>
    </row>
    <row r="288" spans="1:7" ht="62.25">
      <c r="A288" s="72" t="s">
        <v>639</v>
      </c>
      <c r="B288" s="55" t="s">
        <v>48</v>
      </c>
      <c r="C288" s="94" t="s">
        <v>39</v>
      </c>
      <c r="D288" s="86" t="s">
        <v>397</v>
      </c>
      <c r="E288" s="110"/>
      <c r="F288" s="267">
        <f t="shared" si="16"/>
        <v>600000</v>
      </c>
      <c r="G288" s="267">
        <f t="shared" si="16"/>
        <v>600000</v>
      </c>
    </row>
    <row r="289" spans="1:7" ht="30.75">
      <c r="A289" s="225" t="s">
        <v>211</v>
      </c>
      <c r="B289" s="55" t="s">
        <v>48</v>
      </c>
      <c r="C289" s="94" t="s">
        <v>39</v>
      </c>
      <c r="D289" s="86" t="s">
        <v>449</v>
      </c>
      <c r="E289" s="110"/>
      <c r="F289" s="267">
        <f t="shared" si="16"/>
        <v>600000</v>
      </c>
      <c r="G289" s="267">
        <f t="shared" si="16"/>
        <v>600000</v>
      </c>
    </row>
    <row r="290" spans="1:7" ht="30.75">
      <c r="A290" s="224" t="s">
        <v>284</v>
      </c>
      <c r="B290" s="52" t="s">
        <v>48</v>
      </c>
      <c r="C290" s="93" t="s">
        <v>39</v>
      </c>
      <c r="D290" s="113" t="s">
        <v>212</v>
      </c>
      <c r="E290" s="114"/>
      <c r="F290" s="270">
        <f t="shared" si="16"/>
        <v>600000</v>
      </c>
      <c r="G290" s="270">
        <f t="shared" si="16"/>
        <v>600000</v>
      </c>
    </row>
    <row r="291" spans="1:7" ht="15">
      <c r="A291" s="226" t="s">
        <v>294</v>
      </c>
      <c r="B291" s="52" t="s">
        <v>48</v>
      </c>
      <c r="C291" s="93" t="s">
        <v>39</v>
      </c>
      <c r="D291" s="113" t="s">
        <v>212</v>
      </c>
      <c r="E291" s="93">
        <v>300</v>
      </c>
      <c r="F291" s="270">
        <f>'Ведомственная 23-24'!G190</f>
        <v>600000</v>
      </c>
      <c r="G291" s="270">
        <f>'Ведомственная 23-24'!H190</f>
        <v>600000</v>
      </c>
    </row>
    <row r="292" spans="1:7" ht="15">
      <c r="A292" s="231" t="s">
        <v>295</v>
      </c>
      <c r="B292" s="55" t="s">
        <v>48</v>
      </c>
      <c r="C292" s="94" t="s">
        <v>41</v>
      </c>
      <c r="D292" s="110"/>
      <c r="E292" s="110"/>
      <c r="F292" s="267">
        <f>F298+F314+F293</f>
        <v>15480110</v>
      </c>
      <c r="G292" s="267">
        <f>G298+G314+G293</f>
        <v>15480110</v>
      </c>
    </row>
    <row r="293" spans="1:7" ht="30.75">
      <c r="A293" s="253" t="s">
        <v>633</v>
      </c>
      <c r="B293" s="55" t="s">
        <v>48</v>
      </c>
      <c r="C293" s="94" t="s">
        <v>41</v>
      </c>
      <c r="D293" s="86" t="s">
        <v>392</v>
      </c>
      <c r="E293" s="110"/>
      <c r="F293" s="267">
        <f aca="true" t="shared" si="17" ref="F293:G296">F294</f>
        <v>1397902</v>
      </c>
      <c r="G293" s="267">
        <f t="shared" si="17"/>
        <v>1397902</v>
      </c>
    </row>
    <row r="294" spans="1:7" ht="62.25">
      <c r="A294" s="136" t="s">
        <v>636</v>
      </c>
      <c r="B294" s="55" t="s">
        <v>48</v>
      </c>
      <c r="C294" s="94" t="s">
        <v>41</v>
      </c>
      <c r="D294" s="58" t="s">
        <v>399</v>
      </c>
      <c r="E294" s="110"/>
      <c r="F294" s="267">
        <f t="shared" si="17"/>
        <v>1397902</v>
      </c>
      <c r="G294" s="267">
        <f t="shared" si="17"/>
        <v>1397902</v>
      </c>
    </row>
    <row r="295" spans="1:7" ht="30.75">
      <c r="A295" s="225" t="s">
        <v>265</v>
      </c>
      <c r="B295" s="55" t="s">
        <v>48</v>
      </c>
      <c r="C295" s="94" t="s">
        <v>41</v>
      </c>
      <c r="D295" s="58" t="s">
        <v>447</v>
      </c>
      <c r="E295" s="110"/>
      <c r="F295" s="267">
        <f t="shared" si="17"/>
        <v>1397902</v>
      </c>
      <c r="G295" s="267">
        <f t="shared" si="17"/>
        <v>1397902</v>
      </c>
    </row>
    <row r="296" spans="1:7" ht="46.5">
      <c r="A296" s="242" t="s">
        <v>24</v>
      </c>
      <c r="B296" s="52" t="s">
        <v>48</v>
      </c>
      <c r="C296" s="93" t="s">
        <v>41</v>
      </c>
      <c r="D296" s="60" t="s">
        <v>268</v>
      </c>
      <c r="E296" s="114"/>
      <c r="F296" s="270">
        <f t="shared" si="17"/>
        <v>1397902</v>
      </c>
      <c r="G296" s="270">
        <f t="shared" si="17"/>
        <v>1397902</v>
      </c>
    </row>
    <row r="297" spans="1:7" ht="15">
      <c r="A297" s="226" t="s">
        <v>294</v>
      </c>
      <c r="B297" s="52" t="s">
        <v>48</v>
      </c>
      <c r="C297" s="93" t="s">
        <v>41</v>
      </c>
      <c r="D297" s="60" t="s">
        <v>268</v>
      </c>
      <c r="E297" s="93">
        <v>300</v>
      </c>
      <c r="F297" s="270">
        <f>'Ведомственная 23-24'!G393</f>
        <v>1397902</v>
      </c>
      <c r="G297" s="270">
        <f>'Ведомственная 23-24'!H393</f>
        <v>1397902</v>
      </c>
    </row>
    <row r="298" spans="1:7" ht="39.75" customHeight="1">
      <c r="A298" s="136" t="s">
        <v>600</v>
      </c>
      <c r="B298" s="55" t="s">
        <v>48</v>
      </c>
      <c r="C298" s="94" t="s">
        <v>41</v>
      </c>
      <c r="D298" s="86" t="s">
        <v>380</v>
      </c>
      <c r="E298" s="73"/>
      <c r="F298" s="267">
        <f>F299</f>
        <v>5103850</v>
      </c>
      <c r="G298" s="267">
        <f>G299</f>
        <v>5103850</v>
      </c>
    </row>
    <row r="299" spans="1:7" ht="62.25">
      <c r="A299" s="72" t="s">
        <v>639</v>
      </c>
      <c r="B299" s="55" t="s">
        <v>48</v>
      </c>
      <c r="C299" s="94" t="s">
        <v>41</v>
      </c>
      <c r="D299" s="86" t="s">
        <v>397</v>
      </c>
      <c r="E299" s="73"/>
      <c r="F299" s="267">
        <f>F300</f>
        <v>5103850</v>
      </c>
      <c r="G299" s="267">
        <f>G300</f>
        <v>5103850</v>
      </c>
    </row>
    <row r="300" spans="1:7" ht="30.75">
      <c r="A300" s="225" t="s">
        <v>211</v>
      </c>
      <c r="B300" s="55" t="s">
        <v>48</v>
      </c>
      <c r="C300" s="94" t="s">
        <v>41</v>
      </c>
      <c r="D300" s="58" t="s">
        <v>449</v>
      </c>
      <c r="E300" s="71"/>
      <c r="F300" s="267">
        <f>F301+F304+F307</f>
        <v>5103850</v>
      </c>
      <c r="G300" s="267">
        <f>G301+G304+G307</f>
        <v>5103850</v>
      </c>
    </row>
    <row r="301" spans="1:7" ht="46.5">
      <c r="A301" s="226" t="s">
        <v>231</v>
      </c>
      <c r="B301" s="52" t="s">
        <v>48</v>
      </c>
      <c r="C301" s="93" t="s">
        <v>41</v>
      </c>
      <c r="D301" s="116" t="s">
        <v>233</v>
      </c>
      <c r="E301" s="70"/>
      <c r="F301" s="270">
        <f>F302+F303</f>
        <v>91443</v>
      </c>
      <c r="G301" s="270">
        <f>G302+G303</f>
        <v>91443</v>
      </c>
    </row>
    <row r="302" spans="1:7" ht="30.75">
      <c r="A302" s="226" t="s">
        <v>156</v>
      </c>
      <c r="B302" s="52" t="s">
        <v>48</v>
      </c>
      <c r="C302" s="93" t="s">
        <v>41</v>
      </c>
      <c r="D302" s="116" t="s">
        <v>233</v>
      </c>
      <c r="E302" s="62">
        <v>200</v>
      </c>
      <c r="F302" s="270">
        <f>'Ведомственная 23-24'!G241</f>
        <v>1350</v>
      </c>
      <c r="G302" s="270">
        <f>'Ведомственная 23-24'!H241</f>
        <v>1350</v>
      </c>
    </row>
    <row r="303" spans="1:7" ht="15">
      <c r="A303" s="226" t="s">
        <v>294</v>
      </c>
      <c r="B303" s="52" t="s">
        <v>48</v>
      </c>
      <c r="C303" s="93" t="s">
        <v>41</v>
      </c>
      <c r="D303" s="116" t="s">
        <v>233</v>
      </c>
      <c r="E303" s="62">
        <v>300</v>
      </c>
      <c r="F303" s="270">
        <f>'Ведомственная 23-24'!G242</f>
        <v>90093</v>
      </c>
      <c r="G303" s="270">
        <f>'Ведомственная 23-24'!H242</f>
        <v>90093</v>
      </c>
    </row>
    <row r="304" spans="1:7" ht="34.5" customHeight="1">
      <c r="A304" s="242" t="s">
        <v>271</v>
      </c>
      <c r="B304" s="52" t="s">
        <v>48</v>
      </c>
      <c r="C304" s="93" t="s">
        <v>41</v>
      </c>
      <c r="D304" s="116" t="s">
        <v>234</v>
      </c>
      <c r="E304" s="70"/>
      <c r="F304" s="270">
        <f>F305+F306</f>
        <v>136147</v>
      </c>
      <c r="G304" s="270">
        <f>G305+G306</f>
        <v>136147</v>
      </c>
    </row>
    <row r="305" spans="1:7" ht="30.75">
      <c r="A305" s="226" t="s">
        <v>156</v>
      </c>
      <c r="B305" s="52" t="s">
        <v>48</v>
      </c>
      <c r="C305" s="93" t="s">
        <v>41</v>
      </c>
      <c r="D305" s="116" t="s">
        <v>234</v>
      </c>
      <c r="E305" s="70">
        <v>200</v>
      </c>
      <c r="F305" s="270">
        <f>'Ведомственная 23-24'!G244</f>
        <v>2200</v>
      </c>
      <c r="G305" s="270">
        <f>'Ведомственная 23-24'!H244</f>
        <v>2200</v>
      </c>
    </row>
    <row r="306" spans="1:7" ht="15">
      <c r="A306" s="226" t="s">
        <v>294</v>
      </c>
      <c r="B306" s="52" t="s">
        <v>48</v>
      </c>
      <c r="C306" s="93" t="s">
        <v>41</v>
      </c>
      <c r="D306" s="116" t="s">
        <v>234</v>
      </c>
      <c r="E306" s="62">
        <v>300</v>
      </c>
      <c r="F306" s="270">
        <f>'Ведомственная 23-24'!G245</f>
        <v>133947</v>
      </c>
      <c r="G306" s="270">
        <f>'Ведомственная 23-24'!H245</f>
        <v>133947</v>
      </c>
    </row>
    <row r="307" spans="1:7" ht="30.75">
      <c r="A307" s="223" t="s">
        <v>286</v>
      </c>
      <c r="B307" s="52" t="s">
        <v>48</v>
      </c>
      <c r="C307" s="93" t="s">
        <v>41</v>
      </c>
      <c r="D307" s="116" t="s">
        <v>235</v>
      </c>
      <c r="E307" s="70"/>
      <c r="F307" s="270">
        <f>F308+F311</f>
        <v>4876260</v>
      </c>
      <c r="G307" s="270">
        <f>G308+G311</f>
        <v>4876260</v>
      </c>
    </row>
    <row r="308" spans="1:7" ht="15">
      <c r="A308" s="254" t="s">
        <v>12</v>
      </c>
      <c r="B308" s="52" t="s">
        <v>48</v>
      </c>
      <c r="C308" s="93" t="s">
        <v>41</v>
      </c>
      <c r="D308" s="116" t="s">
        <v>236</v>
      </c>
      <c r="E308" s="70"/>
      <c r="F308" s="270">
        <f>F309+F310</f>
        <v>4266728</v>
      </c>
      <c r="G308" s="270">
        <f>G309+G310</f>
        <v>4266728</v>
      </c>
    </row>
    <row r="309" spans="1:7" ht="30.75">
      <c r="A309" s="226" t="s">
        <v>156</v>
      </c>
      <c r="B309" s="52" t="s">
        <v>48</v>
      </c>
      <c r="C309" s="93" t="s">
        <v>41</v>
      </c>
      <c r="D309" s="116" t="s">
        <v>236</v>
      </c>
      <c r="E309" s="62">
        <v>200</v>
      </c>
      <c r="F309" s="270">
        <f>'Ведомственная 23-24'!G248</f>
        <v>72500</v>
      </c>
      <c r="G309" s="270">
        <f>'Ведомственная 23-24'!H248</f>
        <v>72500</v>
      </c>
    </row>
    <row r="310" spans="1:7" ht="15">
      <c r="A310" s="226" t="s">
        <v>294</v>
      </c>
      <c r="B310" s="52" t="s">
        <v>48</v>
      </c>
      <c r="C310" s="93" t="s">
        <v>41</v>
      </c>
      <c r="D310" s="116" t="s">
        <v>236</v>
      </c>
      <c r="E310" s="62">
        <v>300</v>
      </c>
      <c r="F310" s="270">
        <f>'Ведомственная 23-24'!G249</f>
        <v>4194228</v>
      </c>
      <c r="G310" s="270">
        <f>'Ведомственная 23-24'!H249</f>
        <v>4194228</v>
      </c>
    </row>
    <row r="311" spans="1:7" ht="15">
      <c r="A311" s="242" t="s">
        <v>52</v>
      </c>
      <c r="B311" s="52" t="s">
        <v>48</v>
      </c>
      <c r="C311" s="93" t="s">
        <v>41</v>
      </c>
      <c r="D311" s="116" t="s">
        <v>237</v>
      </c>
      <c r="E311" s="70"/>
      <c r="F311" s="270">
        <f>F312+F313</f>
        <v>609532</v>
      </c>
      <c r="G311" s="270">
        <f>G312+G313</f>
        <v>609532</v>
      </c>
    </row>
    <row r="312" spans="1:7" ht="30.75">
      <c r="A312" s="226" t="s">
        <v>156</v>
      </c>
      <c r="B312" s="52" t="s">
        <v>48</v>
      </c>
      <c r="C312" s="93" t="s">
        <v>41</v>
      </c>
      <c r="D312" s="126" t="s">
        <v>237</v>
      </c>
      <c r="E312" s="62">
        <v>200</v>
      </c>
      <c r="F312" s="270">
        <f>'Ведомственная 23-24'!G251</f>
        <v>13480</v>
      </c>
      <c r="G312" s="270">
        <f>'Ведомственная 23-24'!H251</f>
        <v>13480</v>
      </c>
    </row>
    <row r="313" spans="1:7" ht="15">
      <c r="A313" s="226" t="s">
        <v>294</v>
      </c>
      <c r="B313" s="52" t="s">
        <v>48</v>
      </c>
      <c r="C313" s="93" t="s">
        <v>41</v>
      </c>
      <c r="D313" s="74" t="s">
        <v>237</v>
      </c>
      <c r="E313" s="62">
        <v>300</v>
      </c>
      <c r="F313" s="270">
        <f>'Ведомственная 23-24'!G252</f>
        <v>596052</v>
      </c>
      <c r="G313" s="270">
        <f>'Ведомственная 23-24'!H252</f>
        <v>596052</v>
      </c>
    </row>
    <row r="314" spans="1:7" ht="30.75">
      <c r="A314" s="136" t="s">
        <v>625</v>
      </c>
      <c r="B314" s="119" t="s">
        <v>48</v>
      </c>
      <c r="C314" s="120" t="s">
        <v>41</v>
      </c>
      <c r="D314" s="86" t="s">
        <v>390</v>
      </c>
      <c r="E314" s="110"/>
      <c r="F314" s="267">
        <f aca="true" t="shared" si="18" ref="F314:G316">F315</f>
        <v>8978358</v>
      </c>
      <c r="G314" s="267">
        <f t="shared" si="18"/>
        <v>8978358</v>
      </c>
    </row>
    <row r="315" spans="1:7" ht="62.25">
      <c r="A315" s="136" t="s">
        <v>626</v>
      </c>
      <c r="B315" s="119" t="s">
        <v>48</v>
      </c>
      <c r="C315" s="120" t="s">
        <v>41</v>
      </c>
      <c r="D315" s="86" t="s">
        <v>398</v>
      </c>
      <c r="E315" s="110"/>
      <c r="F315" s="267">
        <f t="shared" si="18"/>
        <v>8978358</v>
      </c>
      <c r="G315" s="267">
        <f t="shared" si="18"/>
        <v>8978358</v>
      </c>
    </row>
    <row r="316" spans="1:7" ht="46.5">
      <c r="A316" s="225" t="s">
        <v>247</v>
      </c>
      <c r="B316" s="119" t="s">
        <v>48</v>
      </c>
      <c r="C316" s="120" t="s">
        <v>41</v>
      </c>
      <c r="D316" s="72" t="s">
        <v>450</v>
      </c>
      <c r="E316" s="110"/>
      <c r="F316" s="267">
        <f t="shared" si="18"/>
        <v>8978358</v>
      </c>
      <c r="G316" s="267">
        <f t="shared" si="18"/>
        <v>8978358</v>
      </c>
    </row>
    <row r="317" spans="1:7" ht="78">
      <c r="A317" s="254" t="s">
        <v>23</v>
      </c>
      <c r="B317" s="52" t="s">
        <v>48</v>
      </c>
      <c r="C317" s="93" t="s">
        <v>41</v>
      </c>
      <c r="D317" s="155" t="s">
        <v>248</v>
      </c>
      <c r="E317" s="114"/>
      <c r="F317" s="270">
        <f>F318</f>
        <v>8978358</v>
      </c>
      <c r="G317" s="270">
        <f>G318</f>
        <v>8978358</v>
      </c>
    </row>
    <row r="318" spans="1:7" ht="15">
      <c r="A318" s="226" t="s">
        <v>294</v>
      </c>
      <c r="B318" s="52" t="s">
        <v>48</v>
      </c>
      <c r="C318" s="93" t="s">
        <v>41</v>
      </c>
      <c r="D318" s="155" t="s">
        <v>248</v>
      </c>
      <c r="E318" s="93">
        <v>300</v>
      </c>
      <c r="F318" s="270">
        <f>'Ведомственная 23-24'!G356</f>
        <v>8978358</v>
      </c>
      <c r="G318" s="270">
        <f>'Ведомственная 23-24'!H356</f>
        <v>8978358</v>
      </c>
    </row>
    <row r="319" spans="1:7" ht="15">
      <c r="A319" s="222" t="s">
        <v>170</v>
      </c>
      <c r="B319" s="55" t="s">
        <v>48</v>
      </c>
      <c r="C319" s="94" t="s">
        <v>42</v>
      </c>
      <c r="D319" s="110"/>
      <c r="E319" s="110"/>
      <c r="F319" s="267">
        <f>F320+F334</f>
        <v>48627061</v>
      </c>
      <c r="G319" s="267">
        <f>G320+G334</f>
        <v>55148047</v>
      </c>
    </row>
    <row r="320" spans="1:7" ht="39" customHeight="1">
      <c r="A320" s="136" t="s">
        <v>600</v>
      </c>
      <c r="B320" s="55" t="s">
        <v>48</v>
      </c>
      <c r="C320" s="94" t="s">
        <v>42</v>
      </c>
      <c r="D320" s="86" t="s">
        <v>380</v>
      </c>
      <c r="E320" s="94"/>
      <c r="F320" s="267">
        <f>F321+F330</f>
        <v>43979345</v>
      </c>
      <c r="G320" s="267">
        <f>G321+G330</f>
        <v>46416134</v>
      </c>
    </row>
    <row r="321" spans="1:7" ht="62.25">
      <c r="A321" s="72" t="s">
        <v>639</v>
      </c>
      <c r="B321" s="55" t="s">
        <v>48</v>
      </c>
      <c r="C321" s="94" t="s">
        <v>42</v>
      </c>
      <c r="D321" s="86" t="s">
        <v>397</v>
      </c>
      <c r="E321" s="94"/>
      <c r="F321" s="267">
        <f>F322</f>
        <v>39113052</v>
      </c>
      <c r="G321" s="267">
        <f>G322</f>
        <v>41414538</v>
      </c>
    </row>
    <row r="322" spans="1:7" ht="30.75">
      <c r="A322" s="225" t="s">
        <v>211</v>
      </c>
      <c r="B322" s="55" t="s">
        <v>48</v>
      </c>
      <c r="C322" s="94" t="s">
        <v>42</v>
      </c>
      <c r="D322" s="58" t="s">
        <v>449</v>
      </c>
      <c r="E322" s="71"/>
      <c r="F322" s="267">
        <f>F323+F326+F328</f>
        <v>39113052</v>
      </c>
      <c r="G322" s="267">
        <f>G323+G326+G328</f>
        <v>41414538</v>
      </c>
    </row>
    <row r="323" spans="1:7" ht="15">
      <c r="A323" s="231" t="s">
        <v>279</v>
      </c>
      <c r="B323" s="55" t="s">
        <v>48</v>
      </c>
      <c r="C323" s="94" t="s">
        <v>42</v>
      </c>
      <c r="D323" s="136" t="s">
        <v>232</v>
      </c>
      <c r="E323" s="73"/>
      <c r="F323" s="267">
        <f>F324+F325</f>
        <v>2350092</v>
      </c>
      <c r="G323" s="267">
        <f>G324+G325</f>
        <v>2350092</v>
      </c>
    </row>
    <row r="324" spans="1:7" ht="30.75">
      <c r="A324" s="226" t="s">
        <v>156</v>
      </c>
      <c r="B324" s="52" t="s">
        <v>48</v>
      </c>
      <c r="C324" s="93" t="s">
        <v>42</v>
      </c>
      <c r="D324" s="116" t="s">
        <v>232</v>
      </c>
      <c r="E324" s="62">
        <v>200</v>
      </c>
      <c r="F324" s="270">
        <f>'Ведомственная 23-24'!G258</f>
        <v>0</v>
      </c>
      <c r="G324" s="270">
        <f>'Ведомственная 23-24'!H258</f>
        <v>0</v>
      </c>
    </row>
    <row r="325" spans="1:7" ht="15">
      <c r="A325" s="243" t="s">
        <v>294</v>
      </c>
      <c r="B325" s="97" t="s">
        <v>48</v>
      </c>
      <c r="C325" s="125" t="s">
        <v>42</v>
      </c>
      <c r="D325" s="126" t="s">
        <v>232</v>
      </c>
      <c r="E325" s="311">
        <v>300</v>
      </c>
      <c r="F325" s="274">
        <f>'Ведомственная 23-24'!G259</f>
        <v>2350092</v>
      </c>
      <c r="G325" s="274">
        <f>'Ведомственная 23-24'!H259</f>
        <v>2350092</v>
      </c>
    </row>
    <row r="326" spans="1:7" ht="30.75">
      <c r="A326" s="309" t="s">
        <v>531</v>
      </c>
      <c r="B326" s="82" t="s">
        <v>48</v>
      </c>
      <c r="C326" s="82" t="s">
        <v>42</v>
      </c>
      <c r="D326" s="63" t="s">
        <v>532</v>
      </c>
      <c r="E326" s="82"/>
      <c r="F326" s="267">
        <f>F327</f>
        <v>36054943</v>
      </c>
      <c r="G326" s="267">
        <f>G327</f>
        <v>38324431</v>
      </c>
    </row>
    <row r="327" spans="1:7" ht="15">
      <c r="A327" s="223" t="s">
        <v>294</v>
      </c>
      <c r="B327" s="83" t="s">
        <v>48</v>
      </c>
      <c r="C327" s="83" t="s">
        <v>42</v>
      </c>
      <c r="D327" s="80" t="s">
        <v>532</v>
      </c>
      <c r="E327" s="83" t="s">
        <v>331</v>
      </c>
      <c r="F327" s="270">
        <f>'Ведомственная 23-24'!G261</f>
        <v>36054943</v>
      </c>
      <c r="G327" s="270">
        <f>'Ведомственная 23-24'!H261</f>
        <v>38324431</v>
      </c>
    </row>
    <row r="328" spans="1:7" ht="30.75">
      <c r="A328" s="309" t="s">
        <v>533</v>
      </c>
      <c r="B328" s="142" t="s">
        <v>48</v>
      </c>
      <c r="C328" s="142" t="s">
        <v>42</v>
      </c>
      <c r="D328" s="310" t="s">
        <v>534</v>
      </c>
      <c r="E328" s="156"/>
      <c r="F328" s="267">
        <f>F329</f>
        <v>708017</v>
      </c>
      <c r="G328" s="267">
        <f>G329</f>
        <v>740015</v>
      </c>
    </row>
    <row r="329" spans="1:7" ht="30.75">
      <c r="A329" s="223" t="s">
        <v>156</v>
      </c>
      <c r="B329" s="83" t="s">
        <v>48</v>
      </c>
      <c r="C329" s="83" t="s">
        <v>42</v>
      </c>
      <c r="D329" s="80" t="s">
        <v>534</v>
      </c>
      <c r="E329" s="83" t="s">
        <v>167</v>
      </c>
      <c r="F329" s="270">
        <f>'Ведомственная 23-24'!G263</f>
        <v>708017</v>
      </c>
      <c r="G329" s="270">
        <f>'Ведомственная 23-24'!H263</f>
        <v>740015</v>
      </c>
    </row>
    <row r="330" spans="1:7" ht="78">
      <c r="A330" s="121" t="s">
        <v>603</v>
      </c>
      <c r="B330" s="119" t="s">
        <v>48</v>
      </c>
      <c r="C330" s="120" t="s">
        <v>42</v>
      </c>
      <c r="D330" s="305" t="s">
        <v>396</v>
      </c>
      <c r="E330" s="122"/>
      <c r="F330" s="273">
        <f aca="true" t="shared" si="19" ref="F330:G332">F331</f>
        <v>4866293</v>
      </c>
      <c r="G330" s="273">
        <f t="shared" si="19"/>
        <v>5001596</v>
      </c>
    </row>
    <row r="331" spans="1:7" ht="62.25">
      <c r="A331" s="255" t="s">
        <v>213</v>
      </c>
      <c r="B331" s="55" t="s">
        <v>48</v>
      </c>
      <c r="C331" s="94" t="s">
        <v>42</v>
      </c>
      <c r="D331" s="139" t="s">
        <v>451</v>
      </c>
      <c r="E331" s="110"/>
      <c r="F331" s="267">
        <f t="shared" si="19"/>
        <v>4866293</v>
      </c>
      <c r="G331" s="267">
        <f t="shared" si="19"/>
        <v>5001596</v>
      </c>
    </row>
    <row r="332" spans="1:7" ht="30.75">
      <c r="A332" s="242" t="s">
        <v>171</v>
      </c>
      <c r="B332" s="52" t="s">
        <v>48</v>
      </c>
      <c r="C332" s="93" t="s">
        <v>42</v>
      </c>
      <c r="D332" s="116" t="s">
        <v>214</v>
      </c>
      <c r="E332" s="114"/>
      <c r="F332" s="270">
        <f t="shared" si="19"/>
        <v>4866293</v>
      </c>
      <c r="G332" s="270">
        <f t="shared" si="19"/>
        <v>5001596</v>
      </c>
    </row>
    <row r="333" spans="1:7" ht="15">
      <c r="A333" s="226" t="s">
        <v>294</v>
      </c>
      <c r="B333" s="52" t="s">
        <v>48</v>
      </c>
      <c r="C333" s="93" t="s">
        <v>42</v>
      </c>
      <c r="D333" s="126" t="s">
        <v>214</v>
      </c>
      <c r="E333" s="93">
        <v>300</v>
      </c>
      <c r="F333" s="270">
        <f>'Ведомственная 23-24'!G196</f>
        <v>4866293</v>
      </c>
      <c r="G333" s="270">
        <f>'Ведомственная 23-24'!H196</f>
        <v>5001596</v>
      </c>
    </row>
    <row r="334" spans="1:7" ht="30.75">
      <c r="A334" s="136" t="s">
        <v>625</v>
      </c>
      <c r="B334" s="55" t="s">
        <v>48</v>
      </c>
      <c r="C334" s="94" t="s">
        <v>42</v>
      </c>
      <c r="D334" s="86" t="s">
        <v>390</v>
      </c>
      <c r="E334" s="110"/>
      <c r="F334" s="267">
        <f>F335+F339</f>
        <v>4647716</v>
      </c>
      <c r="G334" s="267">
        <f>G335+G339</f>
        <v>8731913</v>
      </c>
    </row>
    <row r="335" spans="1:7" ht="62.25">
      <c r="A335" s="256" t="s">
        <v>640</v>
      </c>
      <c r="B335" s="55" t="s">
        <v>48</v>
      </c>
      <c r="C335" s="94" t="s">
        <v>42</v>
      </c>
      <c r="D335" s="86" t="s">
        <v>398</v>
      </c>
      <c r="E335" s="110"/>
      <c r="F335" s="267">
        <f aca="true" t="shared" si="20" ref="F335:G337">F336</f>
        <v>563518</v>
      </c>
      <c r="G335" s="267">
        <f t="shared" si="20"/>
        <v>563518</v>
      </c>
    </row>
    <row r="336" spans="1:7" ht="30.75">
      <c r="A336" s="225" t="s">
        <v>241</v>
      </c>
      <c r="B336" s="55" t="s">
        <v>48</v>
      </c>
      <c r="C336" s="94" t="s">
        <v>42</v>
      </c>
      <c r="D336" s="58" t="s">
        <v>434</v>
      </c>
      <c r="E336" s="110"/>
      <c r="F336" s="267">
        <f t="shared" si="20"/>
        <v>563518</v>
      </c>
      <c r="G336" s="267">
        <f t="shared" si="20"/>
        <v>563518</v>
      </c>
    </row>
    <row r="337" spans="1:7" ht="15">
      <c r="A337" s="226" t="s">
        <v>36</v>
      </c>
      <c r="B337" s="52" t="s">
        <v>48</v>
      </c>
      <c r="C337" s="93" t="s">
        <v>42</v>
      </c>
      <c r="D337" s="74" t="s">
        <v>258</v>
      </c>
      <c r="E337" s="114"/>
      <c r="F337" s="270">
        <f t="shared" si="20"/>
        <v>563518</v>
      </c>
      <c r="G337" s="270">
        <f t="shared" si="20"/>
        <v>563518</v>
      </c>
    </row>
    <row r="338" spans="1:7" ht="15">
      <c r="A338" s="226" t="s">
        <v>294</v>
      </c>
      <c r="B338" s="52" t="s">
        <v>48</v>
      </c>
      <c r="C338" s="93" t="s">
        <v>42</v>
      </c>
      <c r="D338" s="74" t="s">
        <v>258</v>
      </c>
      <c r="E338" s="93" t="s">
        <v>331</v>
      </c>
      <c r="F338" s="270">
        <f>'Ведомственная 23-24'!G362</f>
        <v>563518</v>
      </c>
      <c r="G338" s="270">
        <f>'Ведомственная 23-24'!H362</f>
        <v>563518</v>
      </c>
    </row>
    <row r="339" spans="1:7" ht="46.5">
      <c r="A339" s="301" t="s">
        <v>680</v>
      </c>
      <c r="B339" s="357" t="s">
        <v>48</v>
      </c>
      <c r="C339" s="94" t="s">
        <v>42</v>
      </c>
      <c r="D339" s="303" t="s">
        <v>688</v>
      </c>
      <c r="E339" s="304"/>
      <c r="F339" s="267">
        <f>F340</f>
        <v>4084198</v>
      </c>
      <c r="G339" s="267">
        <f>G340</f>
        <v>8168395</v>
      </c>
    </row>
    <row r="340" spans="1:7" ht="69" customHeight="1">
      <c r="A340" s="296" t="s">
        <v>694</v>
      </c>
      <c r="B340" s="52" t="s">
        <v>48</v>
      </c>
      <c r="C340" s="93" t="s">
        <v>42</v>
      </c>
      <c r="D340" s="299" t="s">
        <v>681</v>
      </c>
      <c r="E340" s="300"/>
      <c r="F340" s="270">
        <f>F341</f>
        <v>4084198</v>
      </c>
      <c r="G340" s="270">
        <f>G341</f>
        <v>8168395</v>
      </c>
    </row>
    <row r="341" spans="1:7" ht="30.75">
      <c r="A341" s="356" t="s">
        <v>682</v>
      </c>
      <c r="B341" s="52" t="s">
        <v>48</v>
      </c>
      <c r="C341" s="93" t="s">
        <v>42</v>
      </c>
      <c r="D341" s="299" t="s">
        <v>681</v>
      </c>
      <c r="E341" s="300">
        <v>400</v>
      </c>
      <c r="F341" s="270">
        <f>'Ведомственная 23-24'!G199</f>
        <v>4084198</v>
      </c>
      <c r="G341" s="270">
        <f>'Ведомственная 23-24'!H199</f>
        <v>8168395</v>
      </c>
    </row>
    <row r="342" spans="1:7" ht="15">
      <c r="A342" s="222" t="s">
        <v>53</v>
      </c>
      <c r="B342" s="55" t="s">
        <v>48</v>
      </c>
      <c r="C342" s="94" t="s">
        <v>45</v>
      </c>
      <c r="D342" s="110"/>
      <c r="E342" s="110"/>
      <c r="F342" s="267">
        <f>F343+F352</f>
        <v>2677600</v>
      </c>
      <c r="G342" s="267">
        <f>G343+G352</f>
        <v>2677600</v>
      </c>
    </row>
    <row r="343" spans="1:7" ht="46.5">
      <c r="A343" s="136" t="s">
        <v>600</v>
      </c>
      <c r="B343" s="55" t="s">
        <v>48</v>
      </c>
      <c r="C343" s="94" t="s">
        <v>45</v>
      </c>
      <c r="D343" s="86" t="s">
        <v>380</v>
      </c>
      <c r="E343" s="94"/>
      <c r="F343" s="267">
        <f>F344</f>
        <v>2342900</v>
      </c>
      <c r="G343" s="267">
        <f>G344</f>
        <v>2342900</v>
      </c>
    </row>
    <row r="344" spans="1:7" ht="78">
      <c r="A344" s="136" t="s">
        <v>641</v>
      </c>
      <c r="B344" s="55" t="s">
        <v>48</v>
      </c>
      <c r="C344" s="94" t="s">
        <v>45</v>
      </c>
      <c r="D344" s="86" t="s">
        <v>395</v>
      </c>
      <c r="E344" s="110"/>
      <c r="F344" s="267">
        <f>F345</f>
        <v>2342900</v>
      </c>
      <c r="G344" s="267">
        <f>G345</f>
        <v>2342900</v>
      </c>
    </row>
    <row r="345" spans="1:7" ht="46.5">
      <c r="A345" s="225" t="s">
        <v>215</v>
      </c>
      <c r="B345" s="55" t="s">
        <v>48</v>
      </c>
      <c r="C345" s="94" t="s">
        <v>45</v>
      </c>
      <c r="D345" s="58" t="s">
        <v>452</v>
      </c>
      <c r="E345" s="110"/>
      <c r="F345" s="267">
        <f>F346+F349</f>
        <v>2342900</v>
      </c>
      <c r="G345" s="267">
        <f>G346+G349</f>
        <v>2342900</v>
      </c>
    </row>
    <row r="346" spans="1:7" ht="46.5">
      <c r="A346" s="242" t="s">
        <v>19</v>
      </c>
      <c r="B346" s="52" t="s">
        <v>48</v>
      </c>
      <c r="C346" s="93" t="s">
        <v>45</v>
      </c>
      <c r="D346" s="60" t="s">
        <v>216</v>
      </c>
      <c r="E346" s="114"/>
      <c r="F346" s="270">
        <f>F347+F348</f>
        <v>1673500</v>
      </c>
      <c r="G346" s="270">
        <f>G347+G348</f>
        <v>1673500</v>
      </c>
    </row>
    <row r="347" spans="1:7" ht="62.25">
      <c r="A347" s="226" t="s">
        <v>50</v>
      </c>
      <c r="B347" s="52" t="s">
        <v>48</v>
      </c>
      <c r="C347" s="93" t="s">
        <v>45</v>
      </c>
      <c r="D347" s="60" t="s">
        <v>216</v>
      </c>
      <c r="E347" s="93">
        <v>100</v>
      </c>
      <c r="F347" s="270">
        <f>'Ведомственная 23-24'!G205</f>
        <v>1540473</v>
      </c>
      <c r="G347" s="270">
        <f>'Ведомственная 23-24'!H205</f>
        <v>1540473</v>
      </c>
    </row>
    <row r="348" spans="1:7" ht="30.75">
      <c r="A348" s="226" t="s">
        <v>156</v>
      </c>
      <c r="B348" s="52" t="s">
        <v>48</v>
      </c>
      <c r="C348" s="93" t="s">
        <v>45</v>
      </c>
      <c r="D348" s="60" t="s">
        <v>216</v>
      </c>
      <c r="E348" s="93">
        <v>200</v>
      </c>
      <c r="F348" s="270">
        <f>'Ведомственная 23-24'!G206</f>
        <v>133027</v>
      </c>
      <c r="G348" s="270">
        <f>'Ведомственная 23-24'!H206</f>
        <v>133027</v>
      </c>
    </row>
    <row r="349" spans="1:7" ht="62.25">
      <c r="A349" s="301" t="s">
        <v>524</v>
      </c>
      <c r="B349" s="291" t="s">
        <v>48</v>
      </c>
      <c r="C349" s="94" t="s">
        <v>45</v>
      </c>
      <c r="D349" s="303" t="s">
        <v>525</v>
      </c>
      <c r="E349" s="94"/>
      <c r="F349" s="267">
        <f>F350+F351</f>
        <v>669400</v>
      </c>
      <c r="G349" s="267">
        <f>G350+G351</f>
        <v>669400</v>
      </c>
    </row>
    <row r="350" spans="1:7" ht="62.25">
      <c r="A350" s="296" t="s">
        <v>50</v>
      </c>
      <c r="B350" s="52" t="s">
        <v>48</v>
      </c>
      <c r="C350" s="93" t="s">
        <v>45</v>
      </c>
      <c r="D350" s="299" t="s">
        <v>525</v>
      </c>
      <c r="E350" s="93" t="s">
        <v>166</v>
      </c>
      <c r="F350" s="270">
        <f>'Ведомственная 23-24'!G208</f>
        <v>615039</v>
      </c>
      <c r="G350" s="270">
        <f>'Ведомственная 23-24'!H208</f>
        <v>615039</v>
      </c>
    </row>
    <row r="351" spans="1:7" ht="30.75">
      <c r="A351" s="226" t="s">
        <v>156</v>
      </c>
      <c r="B351" s="52" t="s">
        <v>48</v>
      </c>
      <c r="C351" s="93" t="s">
        <v>45</v>
      </c>
      <c r="D351" s="299" t="s">
        <v>525</v>
      </c>
      <c r="E351" s="93" t="s">
        <v>167</v>
      </c>
      <c r="F351" s="270">
        <f>'Ведомственная 23-24'!G209</f>
        <v>54361</v>
      </c>
      <c r="G351" s="270">
        <f>'Ведомственная 23-24'!H209</f>
        <v>54361</v>
      </c>
    </row>
    <row r="352" spans="1:7" ht="46.5">
      <c r="A352" s="121" t="s">
        <v>642</v>
      </c>
      <c r="B352" s="119" t="s">
        <v>48</v>
      </c>
      <c r="C352" s="119" t="s">
        <v>45</v>
      </c>
      <c r="D352" s="305" t="s">
        <v>386</v>
      </c>
      <c r="E352" s="120"/>
      <c r="F352" s="273">
        <f aca="true" t="shared" si="21" ref="F352:G354">F353</f>
        <v>334700</v>
      </c>
      <c r="G352" s="273">
        <f t="shared" si="21"/>
        <v>334700</v>
      </c>
    </row>
    <row r="353" spans="1:7" ht="62.25">
      <c r="A353" s="136" t="s">
        <v>643</v>
      </c>
      <c r="B353" s="55" t="s">
        <v>48</v>
      </c>
      <c r="C353" s="55" t="s">
        <v>45</v>
      </c>
      <c r="D353" s="86" t="s">
        <v>456</v>
      </c>
      <c r="E353" s="110"/>
      <c r="F353" s="267">
        <f t="shared" si="21"/>
        <v>334700</v>
      </c>
      <c r="G353" s="267">
        <f t="shared" si="21"/>
        <v>334700</v>
      </c>
    </row>
    <row r="354" spans="1:7" ht="36.75" customHeight="1">
      <c r="A354" s="136" t="s">
        <v>217</v>
      </c>
      <c r="B354" s="55" t="s">
        <v>48</v>
      </c>
      <c r="C354" s="55" t="s">
        <v>45</v>
      </c>
      <c r="D354" s="58" t="s">
        <v>459</v>
      </c>
      <c r="E354" s="110"/>
      <c r="F354" s="267">
        <f t="shared" si="21"/>
        <v>334700</v>
      </c>
      <c r="G354" s="267">
        <f t="shared" si="21"/>
        <v>334700</v>
      </c>
    </row>
    <row r="355" spans="1:7" ht="46.5">
      <c r="A355" s="224" t="s">
        <v>322</v>
      </c>
      <c r="B355" s="52" t="s">
        <v>48</v>
      </c>
      <c r="C355" s="52" t="s">
        <v>45</v>
      </c>
      <c r="D355" s="74" t="s">
        <v>218</v>
      </c>
      <c r="E355" s="114"/>
      <c r="F355" s="270">
        <f>F356+F357</f>
        <v>334700</v>
      </c>
      <c r="G355" s="270">
        <f>G356+G357</f>
        <v>334700</v>
      </c>
    </row>
    <row r="356" spans="1:7" ht="62.25">
      <c r="A356" s="226" t="s">
        <v>50</v>
      </c>
      <c r="B356" s="52" t="s">
        <v>48</v>
      </c>
      <c r="C356" s="52" t="s">
        <v>45</v>
      </c>
      <c r="D356" s="74" t="s">
        <v>218</v>
      </c>
      <c r="E356" s="93">
        <v>100</v>
      </c>
      <c r="F356" s="270">
        <f>'Ведомственная 23-24'!G214</f>
        <v>312390</v>
      </c>
      <c r="G356" s="270">
        <f>'Ведомственная 23-24'!H214</f>
        <v>312390</v>
      </c>
    </row>
    <row r="357" spans="1:7" ht="30.75">
      <c r="A357" s="226" t="s">
        <v>156</v>
      </c>
      <c r="B357" s="52" t="s">
        <v>48</v>
      </c>
      <c r="C357" s="52" t="s">
        <v>45</v>
      </c>
      <c r="D357" s="74" t="s">
        <v>218</v>
      </c>
      <c r="E357" s="93" t="s">
        <v>167</v>
      </c>
      <c r="F357" s="270">
        <f>'Ведомственная 23-24'!G215</f>
        <v>22310</v>
      </c>
      <c r="G357" s="270">
        <f>'Ведомственная 23-24'!H215</f>
        <v>22310</v>
      </c>
    </row>
    <row r="358" spans="1:7" ht="15">
      <c r="A358" s="231" t="s">
        <v>31</v>
      </c>
      <c r="B358" s="82" t="s">
        <v>270</v>
      </c>
      <c r="C358" s="110" t="s">
        <v>327</v>
      </c>
      <c r="D358" s="110" t="s">
        <v>327</v>
      </c>
      <c r="E358" s="110"/>
      <c r="F358" s="267">
        <f aca="true" t="shared" si="22" ref="F358:G363">F359</f>
        <v>310130</v>
      </c>
      <c r="G358" s="267">
        <f t="shared" si="22"/>
        <v>310130</v>
      </c>
    </row>
    <row r="359" spans="1:7" ht="15">
      <c r="A359" s="222" t="s">
        <v>32</v>
      </c>
      <c r="B359" s="55" t="s">
        <v>270</v>
      </c>
      <c r="C359" s="94" t="s">
        <v>39</v>
      </c>
      <c r="D359" s="110" t="s">
        <v>327</v>
      </c>
      <c r="E359" s="110"/>
      <c r="F359" s="267">
        <f t="shared" si="22"/>
        <v>310130</v>
      </c>
      <c r="G359" s="267">
        <f t="shared" si="22"/>
        <v>310130</v>
      </c>
    </row>
    <row r="360" spans="1:7" ht="63" customHeight="1">
      <c r="A360" s="136" t="s">
        <v>628</v>
      </c>
      <c r="B360" s="55" t="s">
        <v>270</v>
      </c>
      <c r="C360" s="55" t="s">
        <v>39</v>
      </c>
      <c r="D360" s="86" t="s">
        <v>391</v>
      </c>
      <c r="E360" s="160"/>
      <c r="F360" s="267">
        <f t="shared" si="22"/>
        <v>310130</v>
      </c>
      <c r="G360" s="267">
        <f t="shared" si="22"/>
        <v>310130</v>
      </c>
    </row>
    <row r="361" spans="1:7" ht="93">
      <c r="A361" s="231" t="s">
        <v>644</v>
      </c>
      <c r="B361" s="55" t="s">
        <v>270</v>
      </c>
      <c r="C361" s="55" t="s">
        <v>39</v>
      </c>
      <c r="D361" s="86" t="s">
        <v>394</v>
      </c>
      <c r="E361" s="73"/>
      <c r="F361" s="267">
        <f>F362+F365</f>
        <v>310130</v>
      </c>
      <c r="G361" s="267">
        <f>G362+G365</f>
        <v>310130</v>
      </c>
    </row>
    <row r="362" spans="1:7" ht="62.25">
      <c r="A362" s="225" t="s">
        <v>226</v>
      </c>
      <c r="B362" s="55" t="s">
        <v>270</v>
      </c>
      <c r="C362" s="55" t="s">
        <v>39</v>
      </c>
      <c r="D362" s="58" t="s">
        <v>453</v>
      </c>
      <c r="E362" s="71"/>
      <c r="F362" s="267">
        <f t="shared" si="22"/>
        <v>290130</v>
      </c>
      <c r="G362" s="267">
        <f t="shared" si="22"/>
        <v>290130</v>
      </c>
    </row>
    <row r="363" spans="1:7" ht="62.25">
      <c r="A363" s="226" t="s">
        <v>269</v>
      </c>
      <c r="B363" s="52" t="s">
        <v>270</v>
      </c>
      <c r="C363" s="52" t="s">
        <v>39</v>
      </c>
      <c r="D363" s="60" t="s">
        <v>227</v>
      </c>
      <c r="E363" s="70"/>
      <c r="F363" s="270">
        <f t="shared" si="22"/>
        <v>290130</v>
      </c>
      <c r="G363" s="270">
        <f t="shared" si="22"/>
        <v>290130</v>
      </c>
    </row>
    <row r="364" spans="1:7" ht="30.75">
      <c r="A364" s="226" t="s">
        <v>156</v>
      </c>
      <c r="B364" s="52" t="s">
        <v>270</v>
      </c>
      <c r="C364" s="52" t="s">
        <v>39</v>
      </c>
      <c r="D364" s="60" t="s">
        <v>227</v>
      </c>
      <c r="E364" s="75">
        <v>200</v>
      </c>
      <c r="F364" s="270">
        <f>'Ведомственная 23-24'!G222</f>
        <v>290130</v>
      </c>
      <c r="G364" s="270">
        <f>'Ведомственная 23-24'!H222</f>
        <v>290130</v>
      </c>
    </row>
    <row r="365" spans="1:7" ht="52.5" customHeight="1">
      <c r="A365" s="225" t="s">
        <v>362</v>
      </c>
      <c r="B365" s="55" t="s">
        <v>270</v>
      </c>
      <c r="C365" s="55" t="s">
        <v>39</v>
      </c>
      <c r="D365" s="58" t="s">
        <v>454</v>
      </c>
      <c r="E365" s="71"/>
      <c r="F365" s="267">
        <f>F366</f>
        <v>20000</v>
      </c>
      <c r="G365" s="267">
        <f>G366</f>
        <v>20000</v>
      </c>
    </row>
    <row r="366" spans="1:7" ht="62.25">
      <c r="A366" s="223" t="s">
        <v>269</v>
      </c>
      <c r="B366" s="52" t="s">
        <v>270</v>
      </c>
      <c r="C366" s="52" t="s">
        <v>39</v>
      </c>
      <c r="D366" s="60" t="s">
        <v>361</v>
      </c>
      <c r="E366" s="70"/>
      <c r="F366" s="270">
        <f>F367</f>
        <v>20000</v>
      </c>
      <c r="G366" s="270">
        <f>G367</f>
        <v>20000</v>
      </c>
    </row>
    <row r="367" spans="1:7" ht="30.75">
      <c r="A367" s="223" t="s">
        <v>156</v>
      </c>
      <c r="B367" s="52" t="s">
        <v>270</v>
      </c>
      <c r="C367" s="52" t="s">
        <v>39</v>
      </c>
      <c r="D367" s="60" t="s">
        <v>361</v>
      </c>
      <c r="E367" s="62">
        <v>200</v>
      </c>
      <c r="F367" s="270">
        <f>'Ведомственная 23-24'!G225</f>
        <v>20000</v>
      </c>
      <c r="G367" s="270">
        <f>'Ведомственная 23-24'!H225</f>
        <v>20000</v>
      </c>
    </row>
    <row r="368" spans="1:7" ht="46.5">
      <c r="A368" s="231" t="s">
        <v>275</v>
      </c>
      <c r="B368" s="82" t="s">
        <v>281</v>
      </c>
      <c r="C368" s="93"/>
      <c r="D368" s="110" t="s">
        <v>327</v>
      </c>
      <c r="E368" s="110"/>
      <c r="F368" s="267">
        <f>F369</f>
        <v>5888020</v>
      </c>
      <c r="G368" s="267">
        <f>G369</f>
        <v>5414271</v>
      </c>
    </row>
    <row r="369" spans="1:7" ht="46.5">
      <c r="A369" s="222" t="s">
        <v>49</v>
      </c>
      <c r="B369" s="55" t="s">
        <v>281</v>
      </c>
      <c r="C369" s="94" t="s">
        <v>39</v>
      </c>
      <c r="D369" s="161" t="s">
        <v>327</v>
      </c>
      <c r="E369" s="162"/>
      <c r="F369" s="267">
        <f>F370</f>
        <v>5888020</v>
      </c>
      <c r="G369" s="267">
        <f>G370</f>
        <v>5414271</v>
      </c>
    </row>
    <row r="370" spans="1:7" ht="46.5">
      <c r="A370" s="136" t="s">
        <v>645</v>
      </c>
      <c r="B370" s="55" t="s">
        <v>281</v>
      </c>
      <c r="C370" s="94" t="s">
        <v>39</v>
      </c>
      <c r="D370" s="86" t="s">
        <v>375</v>
      </c>
      <c r="E370" s="162"/>
      <c r="F370" s="267">
        <f>F374</f>
        <v>5888020</v>
      </c>
      <c r="G370" s="267">
        <f>G374</f>
        <v>5414271</v>
      </c>
    </row>
    <row r="371" spans="1:7" ht="62.25">
      <c r="A371" s="136" t="s">
        <v>646</v>
      </c>
      <c r="B371" s="55" t="s">
        <v>281</v>
      </c>
      <c r="C371" s="94" t="s">
        <v>39</v>
      </c>
      <c r="D371" s="86" t="s">
        <v>393</v>
      </c>
      <c r="E371" s="162"/>
      <c r="F371" s="267">
        <f aca="true" t="shared" si="23" ref="F371:G373">F372</f>
        <v>5888020</v>
      </c>
      <c r="G371" s="267">
        <f t="shared" si="23"/>
        <v>5414271</v>
      </c>
    </row>
    <row r="372" spans="1:7" ht="46.5">
      <c r="A372" s="225" t="s">
        <v>239</v>
      </c>
      <c r="B372" s="55" t="s">
        <v>281</v>
      </c>
      <c r="C372" s="94" t="s">
        <v>39</v>
      </c>
      <c r="D372" s="124" t="s">
        <v>455</v>
      </c>
      <c r="E372" s="162"/>
      <c r="F372" s="267">
        <f t="shared" si="23"/>
        <v>5888020</v>
      </c>
      <c r="G372" s="267">
        <f t="shared" si="23"/>
        <v>5414271</v>
      </c>
    </row>
    <row r="373" spans="1:7" ht="46.5">
      <c r="A373" s="242" t="s">
        <v>223</v>
      </c>
      <c r="B373" s="52" t="s">
        <v>281</v>
      </c>
      <c r="C373" s="93" t="s">
        <v>39</v>
      </c>
      <c r="D373" s="116" t="s">
        <v>238</v>
      </c>
      <c r="E373" s="163"/>
      <c r="F373" s="270">
        <f t="shared" si="23"/>
        <v>5888020</v>
      </c>
      <c r="G373" s="270">
        <f t="shared" si="23"/>
        <v>5414271</v>
      </c>
    </row>
    <row r="374" spans="1:7" ht="24" customHeight="1">
      <c r="A374" s="116" t="s">
        <v>293</v>
      </c>
      <c r="B374" s="52" t="s">
        <v>281</v>
      </c>
      <c r="C374" s="93" t="s">
        <v>39</v>
      </c>
      <c r="D374" s="116" t="s">
        <v>238</v>
      </c>
      <c r="E374" s="75">
        <v>500</v>
      </c>
      <c r="F374" s="270">
        <f>'Ведомственная 23-24'!G270</f>
        <v>5888020</v>
      </c>
      <c r="G374" s="270">
        <f>'Ведомственная 23-24'!H270</f>
        <v>5414271</v>
      </c>
    </row>
  </sheetData>
  <sheetProtection/>
  <autoFilter ref="B10:E374"/>
  <mergeCells count="3">
    <mergeCell ref="D1:G1"/>
    <mergeCell ref="A5:G5"/>
    <mergeCell ref="D2:G3"/>
  </mergeCells>
  <printOptions/>
  <pageMargins left="0.7086614173228347" right="0.1968503937007874" top="0.7480314960629921" bottom="0.7480314960629921" header="0.31496062992125984" footer="0.31496062992125984"/>
  <pageSetup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J406"/>
  <sheetViews>
    <sheetView view="pageBreakPreview" zoomScale="85" zoomScaleSheetLayoutView="85" zoomScalePageLayoutView="0" workbookViewId="0" topLeftCell="A1">
      <selection activeCell="B2" sqref="B2:H4"/>
    </sheetView>
  </sheetViews>
  <sheetFormatPr defaultColWidth="9.00390625" defaultRowHeight="12.75"/>
  <cols>
    <col min="1" max="1" width="67.875" style="0" customWidth="1"/>
    <col min="2" max="2" width="8.50390625" style="0" customWidth="1"/>
    <col min="3" max="3" width="5.625" style="0" customWidth="1"/>
    <col min="4" max="4" width="6.50390625" style="0" customWidth="1"/>
    <col min="5" max="5" width="16.50390625" style="0" customWidth="1"/>
    <col min="6" max="6" width="6.375" style="0" customWidth="1"/>
    <col min="7" max="8" width="17.875" style="286" customWidth="1"/>
  </cols>
  <sheetData>
    <row r="1" spans="1:8" ht="15">
      <c r="A1" s="36"/>
      <c r="B1" s="367" t="s">
        <v>341</v>
      </c>
      <c r="C1" s="367"/>
      <c r="D1" s="367"/>
      <c r="E1" s="367"/>
      <c r="F1" s="367"/>
      <c r="G1" s="372"/>
      <c r="H1" s="372"/>
    </row>
    <row r="2" spans="1:8" ht="15" customHeight="1">
      <c r="A2" s="40"/>
      <c r="B2" s="369" t="s">
        <v>716</v>
      </c>
      <c r="C2" s="369"/>
      <c r="D2" s="369"/>
      <c r="E2" s="369"/>
      <c r="F2" s="369"/>
      <c r="G2" s="377"/>
      <c r="H2" s="377"/>
    </row>
    <row r="3" spans="1:8" ht="15" customHeight="1">
      <c r="A3" s="41" t="s">
        <v>172</v>
      </c>
      <c r="B3" s="369"/>
      <c r="C3" s="369"/>
      <c r="D3" s="369"/>
      <c r="E3" s="369"/>
      <c r="F3" s="369"/>
      <c r="G3" s="377"/>
      <c r="H3" s="377"/>
    </row>
    <row r="4" spans="1:8" ht="87" customHeight="1">
      <c r="A4" s="42"/>
      <c r="B4" s="369"/>
      <c r="C4" s="369"/>
      <c r="D4" s="369"/>
      <c r="E4" s="369"/>
      <c r="F4" s="369"/>
      <c r="G4" s="377"/>
      <c r="H4" s="377"/>
    </row>
    <row r="5" spans="1:8" ht="15">
      <c r="A5" s="41" t="s">
        <v>172</v>
      </c>
      <c r="B5" s="43"/>
      <c r="C5" s="44"/>
      <c r="D5" s="44"/>
      <c r="E5" s="44"/>
      <c r="F5" s="45"/>
      <c r="G5" s="285"/>
      <c r="H5" s="285"/>
    </row>
    <row r="6" spans="1:8" ht="20.25">
      <c r="A6" s="373" t="s">
        <v>158</v>
      </c>
      <c r="B6" s="373"/>
      <c r="C6" s="373"/>
      <c r="D6" s="373"/>
      <c r="E6" s="373"/>
      <c r="F6" s="373"/>
      <c r="G6" s="374"/>
      <c r="H6" s="374"/>
    </row>
    <row r="7" spans="1:8" ht="20.25" customHeight="1">
      <c r="A7" s="375" t="s">
        <v>588</v>
      </c>
      <c r="B7" s="375"/>
      <c r="C7" s="375"/>
      <c r="D7" s="375"/>
      <c r="E7" s="375"/>
      <c r="F7" s="375"/>
      <c r="G7" s="376"/>
      <c r="H7" s="376"/>
    </row>
    <row r="8" spans="1:8" ht="12" customHeight="1">
      <c r="A8" s="165"/>
      <c r="B8" s="47"/>
      <c r="C8" s="46"/>
      <c r="D8" s="46"/>
      <c r="E8" s="46"/>
      <c r="F8" s="46"/>
      <c r="G8" s="285"/>
      <c r="H8" s="285"/>
    </row>
    <row r="9" spans="1:8" ht="15.75" customHeight="1">
      <c r="A9" s="48" t="s">
        <v>172</v>
      </c>
      <c r="B9" s="46"/>
      <c r="C9" s="46"/>
      <c r="D9" s="46"/>
      <c r="E9" s="46"/>
      <c r="F9" s="46"/>
      <c r="H9" s="327" t="s">
        <v>9</v>
      </c>
    </row>
    <row r="10" spans="1:8" ht="15.75" customHeight="1">
      <c r="A10" s="370" t="s">
        <v>25</v>
      </c>
      <c r="B10" s="370" t="s">
        <v>27</v>
      </c>
      <c r="C10" s="370" t="s">
        <v>287</v>
      </c>
      <c r="D10" s="370" t="s">
        <v>288</v>
      </c>
      <c r="E10" s="370" t="s">
        <v>289</v>
      </c>
      <c r="F10" s="370" t="s">
        <v>290</v>
      </c>
      <c r="G10" s="371" t="s">
        <v>522</v>
      </c>
      <c r="H10" s="371" t="s">
        <v>587</v>
      </c>
    </row>
    <row r="11" spans="1:8" ht="22.5" customHeight="1">
      <c r="A11" s="370"/>
      <c r="B11" s="370"/>
      <c r="C11" s="370"/>
      <c r="D11" s="370"/>
      <c r="E11" s="370"/>
      <c r="F11" s="370"/>
      <c r="G11" s="371"/>
      <c r="H11" s="371"/>
    </row>
    <row r="12" spans="1:8" ht="15">
      <c r="A12" s="62">
        <v>1</v>
      </c>
      <c r="B12" s="25">
        <v>2</v>
      </c>
      <c r="C12" s="25">
        <v>3</v>
      </c>
      <c r="D12" s="25">
        <v>4</v>
      </c>
      <c r="E12" s="25">
        <v>5</v>
      </c>
      <c r="F12" s="25">
        <v>6</v>
      </c>
      <c r="G12" s="287">
        <v>7</v>
      </c>
      <c r="H12" s="287">
        <v>8</v>
      </c>
    </row>
    <row r="13" spans="1:8" ht="15">
      <c r="A13" s="166" t="s">
        <v>161</v>
      </c>
      <c r="B13" s="49"/>
      <c r="C13" s="49"/>
      <c r="D13" s="49"/>
      <c r="E13" s="50"/>
      <c r="F13" s="49"/>
      <c r="G13" s="288">
        <f>G14+G15+G226+G271+G363+G394</f>
        <v>454124411</v>
      </c>
      <c r="H13" s="288">
        <f>H14+H15+H226+H271+H363+H394</f>
        <v>434337245</v>
      </c>
    </row>
    <row r="14" spans="1:8" ht="24.75" customHeight="1">
      <c r="A14" s="259" t="s">
        <v>494</v>
      </c>
      <c r="B14" s="49"/>
      <c r="C14" s="49"/>
      <c r="D14" s="49"/>
      <c r="E14" s="50"/>
      <c r="F14" s="49"/>
      <c r="G14" s="290">
        <v>2914002</v>
      </c>
      <c r="H14" s="290">
        <v>5859773</v>
      </c>
    </row>
    <row r="15" spans="1:8" ht="15">
      <c r="A15" s="221" t="s">
        <v>37</v>
      </c>
      <c r="B15" s="51" t="s">
        <v>38</v>
      </c>
      <c r="C15" s="52"/>
      <c r="D15" s="52"/>
      <c r="E15" s="53"/>
      <c r="F15" s="52"/>
      <c r="G15" s="337">
        <f>G16+G90+G119+G160+G184+G216+G177</f>
        <v>89403501</v>
      </c>
      <c r="H15" s="337">
        <f>H16+H90+H119+H160+H184+H216+H177</f>
        <v>57292647</v>
      </c>
    </row>
    <row r="16" spans="1:8" ht="15">
      <c r="A16" s="222" t="s">
        <v>11</v>
      </c>
      <c r="B16" s="51" t="s">
        <v>38</v>
      </c>
      <c r="C16" s="55" t="s">
        <v>39</v>
      </c>
      <c r="D16" s="55"/>
      <c r="E16" s="56"/>
      <c r="F16" s="55"/>
      <c r="G16" s="338">
        <f>G17+G22+G38+G43+G151</f>
        <v>66348026</v>
      </c>
      <c r="H16" s="338">
        <f>H17+H22+H38+H43</f>
        <v>28986687</v>
      </c>
    </row>
    <row r="17" spans="1:10" ht="30.75">
      <c r="A17" s="222" t="s">
        <v>13</v>
      </c>
      <c r="B17" s="51" t="s">
        <v>38</v>
      </c>
      <c r="C17" s="55" t="s">
        <v>39</v>
      </c>
      <c r="D17" s="55" t="s">
        <v>40</v>
      </c>
      <c r="E17" s="57"/>
      <c r="F17" s="55"/>
      <c r="G17" s="339">
        <f>G18</f>
        <v>1507723</v>
      </c>
      <c r="H17" s="339">
        <f>H18</f>
        <v>1507723</v>
      </c>
      <c r="I17" s="353"/>
      <c r="J17" s="353"/>
    </row>
    <row r="18" spans="1:10" ht="30.75">
      <c r="A18" s="58" t="s">
        <v>180</v>
      </c>
      <c r="B18" s="51" t="s">
        <v>38</v>
      </c>
      <c r="C18" s="55" t="s">
        <v>39</v>
      </c>
      <c r="D18" s="55" t="s">
        <v>40</v>
      </c>
      <c r="E18" s="58" t="s">
        <v>365</v>
      </c>
      <c r="F18" s="55"/>
      <c r="G18" s="339">
        <f>G21</f>
        <v>1507723</v>
      </c>
      <c r="H18" s="339">
        <f>H21</f>
        <v>1507723</v>
      </c>
      <c r="I18" s="353"/>
      <c r="J18" s="353"/>
    </row>
    <row r="19" spans="1:10" ht="15">
      <c r="A19" s="58" t="s">
        <v>181</v>
      </c>
      <c r="B19" s="59" t="s">
        <v>38</v>
      </c>
      <c r="C19" s="52" t="s">
        <v>39</v>
      </c>
      <c r="D19" s="52" t="s">
        <v>40</v>
      </c>
      <c r="E19" s="60" t="s">
        <v>366</v>
      </c>
      <c r="F19" s="52"/>
      <c r="G19" s="289">
        <f>G20</f>
        <v>1507723</v>
      </c>
      <c r="H19" s="289">
        <f>H20</f>
        <v>1507723</v>
      </c>
      <c r="I19" s="353"/>
      <c r="J19" s="353"/>
    </row>
    <row r="20" spans="1:10" ht="30.75">
      <c r="A20" s="223" t="s">
        <v>182</v>
      </c>
      <c r="B20" s="59" t="s">
        <v>38</v>
      </c>
      <c r="C20" s="52" t="s">
        <v>39</v>
      </c>
      <c r="D20" s="52" t="s">
        <v>40</v>
      </c>
      <c r="E20" s="53" t="s">
        <v>177</v>
      </c>
      <c r="F20" s="55"/>
      <c r="G20" s="289">
        <f>G21</f>
        <v>1507723</v>
      </c>
      <c r="H20" s="289">
        <f>H21</f>
        <v>1507723</v>
      </c>
      <c r="I20" s="353"/>
      <c r="J20" s="353"/>
    </row>
    <row r="21" spans="1:8" ht="62.25">
      <c r="A21" s="223" t="s">
        <v>50</v>
      </c>
      <c r="B21" s="59" t="s">
        <v>38</v>
      </c>
      <c r="C21" s="52" t="s">
        <v>39</v>
      </c>
      <c r="D21" s="52" t="s">
        <v>40</v>
      </c>
      <c r="E21" s="53" t="s">
        <v>177</v>
      </c>
      <c r="F21" s="62">
        <v>100</v>
      </c>
      <c r="G21" s="289">
        <v>1507723</v>
      </c>
      <c r="H21" s="289">
        <v>1507723</v>
      </c>
    </row>
    <row r="22" spans="1:8" ht="46.5">
      <c r="A22" s="222" t="s">
        <v>292</v>
      </c>
      <c r="B22" s="51" t="s">
        <v>38</v>
      </c>
      <c r="C22" s="55" t="s">
        <v>39</v>
      </c>
      <c r="D22" s="55" t="s">
        <v>42</v>
      </c>
      <c r="E22" s="63"/>
      <c r="F22" s="55"/>
      <c r="G22" s="337">
        <f>G23+G28+G33</f>
        <v>14419530</v>
      </c>
      <c r="H22" s="337">
        <f>H23+H28+H33</f>
        <v>14419530</v>
      </c>
    </row>
    <row r="23" spans="1:8" ht="15">
      <c r="A23" s="58" t="s">
        <v>33</v>
      </c>
      <c r="B23" s="51" t="s">
        <v>38</v>
      </c>
      <c r="C23" s="55" t="s">
        <v>39</v>
      </c>
      <c r="D23" s="55" t="s">
        <v>42</v>
      </c>
      <c r="E23" s="58" t="s">
        <v>369</v>
      </c>
      <c r="F23" s="55"/>
      <c r="G23" s="337">
        <f>G24</f>
        <v>14051360</v>
      </c>
      <c r="H23" s="337">
        <f>H24</f>
        <v>14051360</v>
      </c>
    </row>
    <row r="24" spans="1:8" ht="30.75">
      <c r="A24" s="58" t="s">
        <v>35</v>
      </c>
      <c r="B24" s="59" t="s">
        <v>38</v>
      </c>
      <c r="C24" s="52" t="s">
        <v>39</v>
      </c>
      <c r="D24" s="52" t="s">
        <v>42</v>
      </c>
      <c r="E24" s="58" t="s">
        <v>370</v>
      </c>
      <c r="F24" s="62"/>
      <c r="G24" s="284">
        <f>G25</f>
        <v>14051360</v>
      </c>
      <c r="H24" s="284">
        <f>H25</f>
        <v>14051360</v>
      </c>
    </row>
    <row r="25" spans="1:8" ht="30.75">
      <c r="A25" s="224" t="s">
        <v>176</v>
      </c>
      <c r="B25" s="59" t="s">
        <v>38</v>
      </c>
      <c r="C25" s="52" t="s">
        <v>39</v>
      </c>
      <c r="D25" s="52" t="s">
        <v>42</v>
      </c>
      <c r="E25" s="60" t="s">
        <v>6</v>
      </c>
      <c r="F25" s="62"/>
      <c r="G25" s="284">
        <f>G26+G27</f>
        <v>14051360</v>
      </c>
      <c r="H25" s="284">
        <f>H26+H27</f>
        <v>14051360</v>
      </c>
    </row>
    <row r="26" spans="1:8" ht="62.25">
      <c r="A26" s="223" t="s">
        <v>50</v>
      </c>
      <c r="B26" s="59" t="s">
        <v>38</v>
      </c>
      <c r="C26" s="52" t="s">
        <v>39</v>
      </c>
      <c r="D26" s="52" t="s">
        <v>42</v>
      </c>
      <c r="E26" s="60" t="s">
        <v>6</v>
      </c>
      <c r="F26" s="62">
        <v>100</v>
      </c>
      <c r="G26" s="284">
        <v>13637360</v>
      </c>
      <c r="H26" s="284">
        <v>13637360</v>
      </c>
    </row>
    <row r="27" spans="1:8" ht="30.75">
      <c r="A27" s="223" t="s">
        <v>156</v>
      </c>
      <c r="B27" s="59" t="s">
        <v>38</v>
      </c>
      <c r="C27" s="52" t="s">
        <v>39</v>
      </c>
      <c r="D27" s="52" t="s">
        <v>42</v>
      </c>
      <c r="E27" s="60" t="s">
        <v>6</v>
      </c>
      <c r="F27" s="62">
        <v>200</v>
      </c>
      <c r="G27" s="284">
        <f>564000-150000</f>
        <v>414000</v>
      </c>
      <c r="H27" s="284">
        <f>564000-150000</f>
        <v>414000</v>
      </c>
    </row>
    <row r="28" spans="1:8" ht="62.25">
      <c r="A28" s="222" t="s">
        <v>637</v>
      </c>
      <c r="B28" s="51" t="s">
        <v>38</v>
      </c>
      <c r="C28" s="55" t="s">
        <v>39</v>
      </c>
      <c r="D28" s="55" t="s">
        <v>42</v>
      </c>
      <c r="E28" s="58" t="s">
        <v>371</v>
      </c>
      <c r="F28" s="55"/>
      <c r="G28" s="337">
        <f aca="true" t="shared" si="0" ref="G28:H31">G29</f>
        <v>33470</v>
      </c>
      <c r="H28" s="337">
        <f t="shared" si="0"/>
        <v>33470</v>
      </c>
    </row>
    <row r="29" spans="1:8" ht="93">
      <c r="A29" s="222" t="s">
        <v>638</v>
      </c>
      <c r="B29" s="51" t="s">
        <v>38</v>
      </c>
      <c r="C29" s="55" t="s">
        <v>39</v>
      </c>
      <c r="D29" s="55" t="s">
        <v>42</v>
      </c>
      <c r="E29" s="58" t="s">
        <v>372</v>
      </c>
      <c r="F29" s="55"/>
      <c r="G29" s="337">
        <f t="shared" si="0"/>
        <v>33470</v>
      </c>
      <c r="H29" s="337">
        <f t="shared" si="0"/>
        <v>33470</v>
      </c>
    </row>
    <row r="30" spans="1:8" ht="62.25">
      <c r="A30" s="222" t="s">
        <v>127</v>
      </c>
      <c r="B30" s="51" t="s">
        <v>38</v>
      </c>
      <c r="C30" s="55" t="s">
        <v>39</v>
      </c>
      <c r="D30" s="55" t="s">
        <v>42</v>
      </c>
      <c r="E30" s="58" t="s">
        <v>448</v>
      </c>
      <c r="F30" s="55"/>
      <c r="G30" s="337">
        <f t="shared" si="0"/>
        <v>33470</v>
      </c>
      <c r="H30" s="337">
        <f t="shared" si="0"/>
        <v>33470</v>
      </c>
    </row>
    <row r="31" spans="1:8" ht="57.75" customHeight="1">
      <c r="A31" s="222" t="s">
        <v>321</v>
      </c>
      <c r="B31" s="51" t="s">
        <v>38</v>
      </c>
      <c r="C31" s="55" t="s">
        <v>39</v>
      </c>
      <c r="D31" s="55" t="s">
        <v>42</v>
      </c>
      <c r="E31" s="58" t="s">
        <v>224</v>
      </c>
      <c r="F31" s="55"/>
      <c r="G31" s="337">
        <f t="shared" si="0"/>
        <v>33470</v>
      </c>
      <c r="H31" s="337">
        <f t="shared" si="0"/>
        <v>33470</v>
      </c>
    </row>
    <row r="32" spans="1:8" ht="62.25">
      <c r="A32" s="223" t="s">
        <v>50</v>
      </c>
      <c r="B32" s="59" t="s">
        <v>38</v>
      </c>
      <c r="C32" s="52" t="s">
        <v>39</v>
      </c>
      <c r="D32" s="52" t="s">
        <v>42</v>
      </c>
      <c r="E32" s="60" t="s">
        <v>224</v>
      </c>
      <c r="F32" s="62">
        <v>100</v>
      </c>
      <c r="G32" s="284">
        <v>33470</v>
      </c>
      <c r="H32" s="284">
        <v>33470</v>
      </c>
    </row>
    <row r="33" spans="1:8" ht="20.25" customHeight="1">
      <c r="A33" s="222" t="s">
        <v>34</v>
      </c>
      <c r="B33" s="51" t="s">
        <v>38</v>
      </c>
      <c r="C33" s="55" t="s">
        <v>39</v>
      </c>
      <c r="D33" s="55" t="s">
        <v>42</v>
      </c>
      <c r="E33" s="58" t="s">
        <v>373</v>
      </c>
      <c r="F33" s="65"/>
      <c r="G33" s="337">
        <f>G34</f>
        <v>334700</v>
      </c>
      <c r="H33" s="337">
        <f>H34</f>
        <v>334700</v>
      </c>
    </row>
    <row r="34" spans="1:8" ht="30.75">
      <c r="A34" s="222" t="s">
        <v>4</v>
      </c>
      <c r="B34" s="51" t="s">
        <v>38</v>
      </c>
      <c r="C34" s="55" t="s">
        <v>39</v>
      </c>
      <c r="D34" s="55" t="s">
        <v>42</v>
      </c>
      <c r="E34" s="58" t="s">
        <v>374</v>
      </c>
      <c r="F34" s="65"/>
      <c r="G34" s="337">
        <f>G35</f>
        <v>334700</v>
      </c>
      <c r="H34" s="337">
        <f>H35</f>
        <v>334700</v>
      </c>
    </row>
    <row r="35" spans="1:8" ht="46.5">
      <c r="A35" s="222" t="s">
        <v>297</v>
      </c>
      <c r="B35" s="51" t="s">
        <v>38</v>
      </c>
      <c r="C35" s="55" t="s">
        <v>39</v>
      </c>
      <c r="D35" s="55" t="s">
        <v>42</v>
      </c>
      <c r="E35" s="58" t="s">
        <v>178</v>
      </c>
      <c r="F35" s="55"/>
      <c r="G35" s="337">
        <f>G36+G37</f>
        <v>334700</v>
      </c>
      <c r="H35" s="337">
        <f>H36+H37</f>
        <v>334700</v>
      </c>
    </row>
    <row r="36" spans="1:8" ht="62.25">
      <c r="A36" s="223" t="s">
        <v>50</v>
      </c>
      <c r="B36" s="59" t="s">
        <v>38</v>
      </c>
      <c r="C36" s="52" t="s">
        <v>39</v>
      </c>
      <c r="D36" s="52" t="s">
        <v>42</v>
      </c>
      <c r="E36" s="60" t="s">
        <v>178</v>
      </c>
      <c r="F36" s="62">
        <v>100</v>
      </c>
      <c r="G36" s="284">
        <v>328500</v>
      </c>
      <c r="H36" s="284">
        <v>328500</v>
      </c>
    </row>
    <row r="37" spans="1:8" ht="30.75">
      <c r="A37" s="296" t="s">
        <v>156</v>
      </c>
      <c r="B37" s="297" t="s">
        <v>38</v>
      </c>
      <c r="C37" s="298" t="s">
        <v>39</v>
      </c>
      <c r="D37" s="298" t="s">
        <v>42</v>
      </c>
      <c r="E37" s="299" t="s">
        <v>178</v>
      </c>
      <c r="F37" s="328">
        <v>200</v>
      </c>
      <c r="G37" s="284">
        <v>6200</v>
      </c>
      <c r="H37" s="284">
        <v>6200</v>
      </c>
    </row>
    <row r="38" spans="1:8" ht="15">
      <c r="A38" s="222" t="s">
        <v>168</v>
      </c>
      <c r="B38" s="51" t="s">
        <v>38</v>
      </c>
      <c r="C38" s="55" t="s">
        <v>39</v>
      </c>
      <c r="D38" s="55" t="s">
        <v>270</v>
      </c>
      <c r="E38" s="66"/>
      <c r="F38" s="55"/>
      <c r="G38" s="337">
        <f aca="true" t="shared" si="1" ref="G38:H41">G39</f>
        <v>100000</v>
      </c>
      <c r="H38" s="337">
        <f t="shared" si="1"/>
        <v>100000</v>
      </c>
    </row>
    <row r="39" spans="1:8" ht="15">
      <c r="A39" s="58" t="s">
        <v>133</v>
      </c>
      <c r="B39" s="51" t="s">
        <v>38</v>
      </c>
      <c r="C39" s="55" t="s">
        <v>39</v>
      </c>
      <c r="D39" s="55" t="s">
        <v>270</v>
      </c>
      <c r="E39" s="58" t="s">
        <v>378</v>
      </c>
      <c r="F39" s="55"/>
      <c r="G39" s="337">
        <f t="shared" si="1"/>
        <v>100000</v>
      </c>
      <c r="H39" s="337">
        <f t="shared" si="1"/>
        <v>100000</v>
      </c>
    </row>
    <row r="40" spans="1:8" ht="30.75">
      <c r="A40" s="225" t="s">
        <v>5</v>
      </c>
      <c r="B40" s="51" t="s">
        <v>38</v>
      </c>
      <c r="C40" s="55" t="s">
        <v>39</v>
      </c>
      <c r="D40" s="55" t="s">
        <v>270</v>
      </c>
      <c r="E40" s="58" t="s">
        <v>379</v>
      </c>
      <c r="F40" s="55"/>
      <c r="G40" s="337">
        <f t="shared" si="1"/>
        <v>100000</v>
      </c>
      <c r="H40" s="337">
        <f t="shared" si="1"/>
        <v>100000</v>
      </c>
    </row>
    <row r="41" spans="1:8" ht="23.25" customHeight="1">
      <c r="A41" s="224" t="s">
        <v>5</v>
      </c>
      <c r="B41" s="59" t="s">
        <v>38</v>
      </c>
      <c r="C41" s="52" t="s">
        <v>39</v>
      </c>
      <c r="D41" s="52" t="s">
        <v>270</v>
      </c>
      <c r="E41" s="60" t="s">
        <v>179</v>
      </c>
      <c r="F41" s="52"/>
      <c r="G41" s="284">
        <f t="shared" si="1"/>
        <v>100000</v>
      </c>
      <c r="H41" s="284">
        <f t="shared" si="1"/>
        <v>100000</v>
      </c>
    </row>
    <row r="42" spans="1:8" ht="15">
      <c r="A42" s="223" t="s">
        <v>273</v>
      </c>
      <c r="B42" s="59" t="s">
        <v>38</v>
      </c>
      <c r="C42" s="52" t="s">
        <v>39</v>
      </c>
      <c r="D42" s="52" t="s">
        <v>270</v>
      </c>
      <c r="E42" s="60" t="s">
        <v>179</v>
      </c>
      <c r="F42" s="62">
        <v>800</v>
      </c>
      <c r="G42" s="284">
        <v>100000</v>
      </c>
      <c r="H42" s="284">
        <v>100000</v>
      </c>
    </row>
    <row r="43" spans="1:8" ht="15">
      <c r="A43" s="222" t="s">
        <v>14</v>
      </c>
      <c r="B43" s="51" t="s">
        <v>38</v>
      </c>
      <c r="C43" s="55" t="s">
        <v>39</v>
      </c>
      <c r="D43" s="55" t="s">
        <v>162</v>
      </c>
      <c r="E43" s="66"/>
      <c r="F43" s="55"/>
      <c r="G43" s="337">
        <f>G44+G64+G69+G75+G79+G57</f>
        <v>12909434</v>
      </c>
      <c r="H43" s="337">
        <f>H44+H64+H69+H75+H79+H57</f>
        <v>12959434</v>
      </c>
    </row>
    <row r="44" spans="1:8" ht="30.75">
      <c r="A44" s="58" t="s">
        <v>600</v>
      </c>
      <c r="B44" s="51" t="s">
        <v>38</v>
      </c>
      <c r="C44" s="55" t="s">
        <v>39</v>
      </c>
      <c r="D44" s="55" t="s">
        <v>162</v>
      </c>
      <c r="E44" s="63" t="s">
        <v>380</v>
      </c>
      <c r="F44" s="65"/>
      <c r="G44" s="337">
        <f>G45+G49</f>
        <v>1089100</v>
      </c>
      <c r="H44" s="337">
        <f>H45+H49</f>
        <v>1089100</v>
      </c>
    </row>
    <row r="45" spans="1:8" ht="62.25">
      <c r="A45" s="58" t="s">
        <v>647</v>
      </c>
      <c r="B45" s="51" t="s">
        <v>38</v>
      </c>
      <c r="C45" s="55" t="s">
        <v>39</v>
      </c>
      <c r="D45" s="55" t="s">
        <v>162</v>
      </c>
      <c r="E45" s="63" t="s">
        <v>397</v>
      </c>
      <c r="F45" s="65"/>
      <c r="G45" s="337">
        <f>G47</f>
        <v>28000</v>
      </c>
      <c r="H45" s="337">
        <f>H47</f>
        <v>28000</v>
      </c>
    </row>
    <row r="46" spans="1:8" ht="46.5">
      <c r="A46" s="222" t="s">
        <v>183</v>
      </c>
      <c r="B46" s="51" t="s">
        <v>38</v>
      </c>
      <c r="C46" s="55" t="s">
        <v>39</v>
      </c>
      <c r="D46" s="55" t="s">
        <v>162</v>
      </c>
      <c r="E46" s="56" t="s">
        <v>417</v>
      </c>
      <c r="F46" s="65"/>
      <c r="G46" s="337">
        <f>G47</f>
        <v>28000</v>
      </c>
      <c r="H46" s="337">
        <f>H47</f>
        <v>28000</v>
      </c>
    </row>
    <row r="47" spans="1:8" ht="15">
      <c r="A47" s="60" t="s">
        <v>184</v>
      </c>
      <c r="B47" s="59" t="s">
        <v>38</v>
      </c>
      <c r="C47" s="52" t="s">
        <v>39</v>
      </c>
      <c r="D47" s="52" t="s">
        <v>162</v>
      </c>
      <c r="E47" s="60" t="s">
        <v>276</v>
      </c>
      <c r="F47" s="62"/>
      <c r="G47" s="284">
        <f>G48</f>
        <v>28000</v>
      </c>
      <c r="H47" s="284">
        <f>H48</f>
        <v>28000</v>
      </c>
    </row>
    <row r="48" spans="1:8" ht="30.75">
      <c r="A48" s="223" t="s">
        <v>156</v>
      </c>
      <c r="B48" s="59" t="s">
        <v>38</v>
      </c>
      <c r="C48" s="52" t="s">
        <v>39</v>
      </c>
      <c r="D48" s="52" t="s">
        <v>162</v>
      </c>
      <c r="E48" s="60" t="s">
        <v>276</v>
      </c>
      <c r="F48" s="62">
        <v>200</v>
      </c>
      <c r="G48" s="284">
        <v>28000</v>
      </c>
      <c r="H48" s="284">
        <v>28000</v>
      </c>
    </row>
    <row r="49" spans="1:8" ht="62.25">
      <c r="A49" s="58" t="s">
        <v>603</v>
      </c>
      <c r="B49" s="51" t="s">
        <v>38</v>
      </c>
      <c r="C49" s="55" t="s">
        <v>39</v>
      </c>
      <c r="D49" s="55" t="s">
        <v>162</v>
      </c>
      <c r="E49" s="63" t="s">
        <v>396</v>
      </c>
      <c r="F49" s="62"/>
      <c r="G49" s="337">
        <f>G50+G53</f>
        <v>1061100</v>
      </c>
      <c r="H49" s="337">
        <f>H50+H53</f>
        <v>1061100</v>
      </c>
    </row>
    <row r="50" spans="1:8" ht="30.75">
      <c r="A50" s="225" t="s">
        <v>187</v>
      </c>
      <c r="B50" s="51" t="s">
        <v>38</v>
      </c>
      <c r="C50" s="55" t="s">
        <v>39</v>
      </c>
      <c r="D50" s="55" t="s">
        <v>162</v>
      </c>
      <c r="E50" s="58" t="s">
        <v>418</v>
      </c>
      <c r="F50" s="65"/>
      <c r="G50" s="337">
        <f>G51</f>
        <v>57000</v>
      </c>
      <c r="H50" s="337">
        <f>H51</f>
        <v>57000</v>
      </c>
    </row>
    <row r="51" spans="1:8" ht="15">
      <c r="A51" s="60" t="s">
        <v>184</v>
      </c>
      <c r="B51" s="59" t="s">
        <v>38</v>
      </c>
      <c r="C51" s="52" t="s">
        <v>39</v>
      </c>
      <c r="D51" s="52" t="s">
        <v>162</v>
      </c>
      <c r="E51" s="60" t="s">
        <v>188</v>
      </c>
      <c r="F51" s="70"/>
      <c r="G51" s="284">
        <f>G52</f>
        <v>57000</v>
      </c>
      <c r="H51" s="284">
        <f>H52</f>
        <v>57000</v>
      </c>
    </row>
    <row r="52" spans="1:8" ht="30.75">
      <c r="A52" s="223" t="s">
        <v>156</v>
      </c>
      <c r="B52" s="59" t="s">
        <v>38</v>
      </c>
      <c r="C52" s="52" t="s">
        <v>39</v>
      </c>
      <c r="D52" s="52" t="s">
        <v>162</v>
      </c>
      <c r="E52" s="60" t="s">
        <v>188</v>
      </c>
      <c r="F52" s="70">
        <v>200</v>
      </c>
      <c r="G52" s="284">
        <v>57000</v>
      </c>
      <c r="H52" s="284">
        <v>57000</v>
      </c>
    </row>
    <row r="53" spans="1:8" ht="62.25">
      <c r="A53" s="225" t="s">
        <v>185</v>
      </c>
      <c r="B53" s="51" t="s">
        <v>38</v>
      </c>
      <c r="C53" s="55" t="s">
        <v>39</v>
      </c>
      <c r="D53" s="55" t="s">
        <v>162</v>
      </c>
      <c r="E53" s="58" t="s">
        <v>419</v>
      </c>
      <c r="F53" s="70"/>
      <c r="G53" s="337">
        <f>G54</f>
        <v>1004100</v>
      </c>
      <c r="H53" s="337">
        <f>H54</f>
        <v>1004100</v>
      </c>
    </row>
    <row r="54" spans="1:8" ht="46.5">
      <c r="A54" s="223" t="s">
        <v>0</v>
      </c>
      <c r="B54" s="59" t="s">
        <v>38</v>
      </c>
      <c r="C54" s="52" t="s">
        <v>39</v>
      </c>
      <c r="D54" s="52" t="s">
        <v>162</v>
      </c>
      <c r="E54" s="60" t="s">
        <v>186</v>
      </c>
      <c r="F54" s="70"/>
      <c r="G54" s="337">
        <f>G55+G56</f>
        <v>1004100</v>
      </c>
      <c r="H54" s="337">
        <f>H55+H56</f>
        <v>1004100</v>
      </c>
    </row>
    <row r="55" spans="1:8" ht="62.25">
      <c r="A55" s="223" t="s">
        <v>50</v>
      </c>
      <c r="B55" s="59" t="s">
        <v>38</v>
      </c>
      <c r="C55" s="52" t="s">
        <v>39</v>
      </c>
      <c r="D55" s="52" t="s">
        <v>162</v>
      </c>
      <c r="E55" s="60" t="s">
        <v>186</v>
      </c>
      <c r="F55" s="70">
        <v>100</v>
      </c>
      <c r="G55" s="284">
        <v>989175</v>
      </c>
      <c r="H55" s="284">
        <v>989175</v>
      </c>
    </row>
    <row r="56" spans="1:8" ht="30.75">
      <c r="A56" s="223" t="s">
        <v>156</v>
      </c>
      <c r="B56" s="59" t="s">
        <v>38</v>
      </c>
      <c r="C56" s="52" t="s">
        <v>39</v>
      </c>
      <c r="D56" s="52" t="s">
        <v>162</v>
      </c>
      <c r="E56" s="60" t="s">
        <v>186</v>
      </c>
      <c r="F56" s="70">
        <v>200</v>
      </c>
      <c r="G56" s="284">
        <v>14925</v>
      </c>
      <c r="H56" s="284">
        <v>14925</v>
      </c>
    </row>
    <row r="57" spans="1:8" ht="46.5">
      <c r="A57" s="222" t="s">
        <v>604</v>
      </c>
      <c r="B57" s="51" t="s">
        <v>38</v>
      </c>
      <c r="C57" s="55" t="s">
        <v>39</v>
      </c>
      <c r="D57" s="55" t="s">
        <v>162</v>
      </c>
      <c r="E57" s="63" t="s">
        <v>381</v>
      </c>
      <c r="F57" s="71"/>
      <c r="G57" s="337">
        <f>G58</f>
        <v>100000</v>
      </c>
      <c r="H57" s="337">
        <f>H58</f>
        <v>100000</v>
      </c>
    </row>
    <row r="58" spans="1:8" ht="78">
      <c r="A58" s="222" t="s">
        <v>605</v>
      </c>
      <c r="B58" s="51" t="s">
        <v>38</v>
      </c>
      <c r="C58" s="55" t="s">
        <v>39</v>
      </c>
      <c r="D58" s="55" t="s">
        <v>162</v>
      </c>
      <c r="E58" s="58" t="s">
        <v>416</v>
      </c>
      <c r="F58" s="71"/>
      <c r="G58" s="337">
        <f>G59</f>
        <v>100000</v>
      </c>
      <c r="H58" s="337">
        <f>H59</f>
        <v>100000</v>
      </c>
    </row>
    <row r="59" spans="1:8" ht="46.5">
      <c r="A59" s="222" t="s">
        <v>123</v>
      </c>
      <c r="B59" s="51" t="s">
        <v>38</v>
      </c>
      <c r="C59" s="55" t="s">
        <v>39</v>
      </c>
      <c r="D59" s="55" t="s">
        <v>162</v>
      </c>
      <c r="E59" s="58" t="s">
        <v>420</v>
      </c>
      <c r="F59" s="71"/>
      <c r="G59" s="337">
        <f>G60+G62</f>
        <v>100000</v>
      </c>
      <c r="H59" s="337">
        <f>H60+H62</f>
        <v>100000</v>
      </c>
    </row>
    <row r="60" spans="1:8" ht="15">
      <c r="A60" s="222" t="s">
        <v>319</v>
      </c>
      <c r="B60" s="51" t="s">
        <v>38</v>
      </c>
      <c r="C60" s="55" t="s">
        <v>39</v>
      </c>
      <c r="D60" s="55" t="s">
        <v>162</v>
      </c>
      <c r="E60" s="58" t="s">
        <v>320</v>
      </c>
      <c r="F60" s="71"/>
      <c r="G60" s="337">
        <f>G61</f>
        <v>10000</v>
      </c>
      <c r="H60" s="337">
        <f>H61</f>
        <v>10000</v>
      </c>
    </row>
    <row r="61" spans="1:8" ht="30.75">
      <c r="A61" s="223" t="s">
        <v>156</v>
      </c>
      <c r="B61" s="59" t="s">
        <v>38</v>
      </c>
      <c r="C61" s="52" t="s">
        <v>39</v>
      </c>
      <c r="D61" s="52" t="s">
        <v>162</v>
      </c>
      <c r="E61" s="60" t="s">
        <v>320</v>
      </c>
      <c r="F61" s="70">
        <v>200</v>
      </c>
      <c r="G61" s="284">
        <v>10000</v>
      </c>
      <c r="H61" s="284">
        <v>10000</v>
      </c>
    </row>
    <row r="62" spans="1:8" ht="15">
      <c r="A62" s="222" t="s">
        <v>124</v>
      </c>
      <c r="B62" s="51" t="s">
        <v>38</v>
      </c>
      <c r="C62" s="55" t="s">
        <v>39</v>
      </c>
      <c r="D62" s="55" t="s">
        <v>162</v>
      </c>
      <c r="E62" s="58" t="s">
        <v>125</v>
      </c>
      <c r="F62" s="71"/>
      <c r="G62" s="337">
        <f>G63</f>
        <v>90000</v>
      </c>
      <c r="H62" s="337">
        <f>H63</f>
        <v>90000</v>
      </c>
    </row>
    <row r="63" spans="1:8" ht="30.75">
      <c r="A63" s="223" t="s">
        <v>156</v>
      </c>
      <c r="B63" s="59" t="s">
        <v>38</v>
      </c>
      <c r="C63" s="52" t="s">
        <v>39</v>
      </c>
      <c r="D63" s="52" t="s">
        <v>162</v>
      </c>
      <c r="E63" s="60" t="s">
        <v>125</v>
      </c>
      <c r="F63" s="70">
        <v>200</v>
      </c>
      <c r="G63" s="284">
        <v>90000</v>
      </c>
      <c r="H63" s="284">
        <v>90000</v>
      </c>
    </row>
    <row r="64" spans="1:8" ht="33" customHeight="1">
      <c r="A64" s="222" t="s">
        <v>606</v>
      </c>
      <c r="B64" s="51" t="s">
        <v>38</v>
      </c>
      <c r="C64" s="55" t="s">
        <v>39</v>
      </c>
      <c r="D64" s="55" t="s">
        <v>162</v>
      </c>
      <c r="E64" s="63" t="s">
        <v>382</v>
      </c>
      <c r="F64" s="65"/>
      <c r="G64" s="337">
        <f aca="true" t="shared" si="2" ref="G64:H67">G65</f>
        <v>35000</v>
      </c>
      <c r="H64" s="337">
        <f t="shared" si="2"/>
        <v>35000</v>
      </c>
    </row>
    <row r="65" spans="1:8" ht="62.25">
      <c r="A65" s="222" t="s">
        <v>607</v>
      </c>
      <c r="B65" s="51" t="s">
        <v>38</v>
      </c>
      <c r="C65" s="55" t="s">
        <v>39</v>
      </c>
      <c r="D65" s="55" t="s">
        <v>162</v>
      </c>
      <c r="E65" s="58" t="s">
        <v>415</v>
      </c>
      <c r="F65" s="65"/>
      <c r="G65" s="337">
        <f t="shared" si="2"/>
        <v>35000</v>
      </c>
      <c r="H65" s="337">
        <f t="shared" si="2"/>
        <v>35000</v>
      </c>
    </row>
    <row r="66" spans="1:8" ht="62.25">
      <c r="A66" s="58" t="s">
        <v>30</v>
      </c>
      <c r="B66" s="51" t="s">
        <v>38</v>
      </c>
      <c r="C66" s="55" t="s">
        <v>39</v>
      </c>
      <c r="D66" s="55" t="s">
        <v>162</v>
      </c>
      <c r="E66" s="58" t="s">
        <v>421</v>
      </c>
      <c r="F66" s="65"/>
      <c r="G66" s="337">
        <f t="shared" si="2"/>
        <v>35000</v>
      </c>
      <c r="H66" s="337">
        <f t="shared" si="2"/>
        <v>35000</v>
      </c>
    </row>
    <row r="67" spans="1:8" ht="15">
      <c r="A67" s="223" t="s">
        <v>189</v>
      </c>
      <c r="B67" s="59" t="s">
        <v>38</v>
      </c>
      <c r="C67" s="52" t="s">
        <v>39</v>
      </c>
      <c r="D67" s="52" t="s">
        <v>162</v>
      </c>
      <c r="E67" s="60" t="s">
        <v>190</v>
      </c>
      <c r="F67" s="62"/>
      <c r="G67" s="284">
        <f t="shared" si="2"/>
        <v>35000</v>
      </c>
      <c r="H67" s="284">
        <f t="shared" si="2"/>
        <v>35000</v>
      </c>
    </row>
    <row r="68" spans="1:8" ht="30.75">
      <c r="A68" s="223" t="s">
        <v>156</v>
      </c>
      <c r="B68" s="59" t="s">
        <v>38</v>
      </c>
      <c r="C68" s="52" t="s">
        <v>39</v>
      </c>
      <c r="D68" s="52" t="s">
        <v>162</v>
      </c>
      <c r="E68" s="60" t="s">
        <v>190</v>
      </c>
      <c r="F68" s="62">
        <v>200</v>
      </c>
      <c r="G68" s="284">
        <v>35000</v>
      </c>
      <c r="H68" s="284">
        <v>35000</v>
      </c>
    </row>
    <row r="69" spans="1:8" ht="33.75" customHeight="1">
      <c r="A69" s="58" t="s">
        <v>608</v>
      </c>
      <c r="B69" s="51" t="s">
        <v>38</v>
      </c>
      <c r="C69" s="55" t="s">
        <v>39</v>
      </c>
      <c r="D69" s="55" t="s">
        <v>162</v>
      </c>
      <c r="E69" s="63" t="s">
        <v>383</v>
      </c>
      <c r="F69" s="55"/>
      <c r="G69" s="337">
        <f aca="true" t="shared" si="3" ref="G69:H71">G70</f>
        <v>294652</v>
      </c>
      <c r="H69" s="337">
        <f t="shared" si="3"/>
        <v>294652</v>
      </c>
    </row>
    <row r="70" spans="1:8" ht="78">
      <c r="A70" s="58" t="s">
        <v>609</v>
      </c>
      <c r="B70" s="51" t="s">
        <v>38</v>
      </c>
      <c r="C70" s="55" t="s">
        <v>39</v>
      </c>
      <c r="D70" s="55" t="s">
        <v>162</v>
      </c>
      <c r="E70" s="63" t="s">
        <v>414</v>
      </c>
      <c r="F70" s="52"/>
      <c r="G70" s="337">
        <f t="shared" si="3"/>
        <v>294652</v>
      </c>
      <c r="H70" s="337">
        <f t="shared" si="3"/>
        <v>294652</v>
      </c>
    </row>
    <row r="71" spans="1:8" ht="30.75">
      <c r="A71" s="225" t="s">
        <v>191</v>
      </c>
      <c r="B71" s="51" t="s">
        <v>38</v>
      </c>
      <c r="C71" s="55" t="s">
        <v>39</v>
      </c>
      <c r="D71" s="55" t="s">
        <v>162</v>
      </c>
      <c r="E71" s="58" t="s">
        <v>422</v>
      </c>
      <c r="F71" s="71"/>
      <c r="G71" s="337">
        <f t="shared" si="3"/>
        <v>294652</v>
      </c>
      <c r="H71" s="337">
        <f t="shared" si="3"/>
        <v>294652</v>
      </c>
    </row>
    <row r="72" spans="1:8" ht="30.75">
      <c r="A72" s="224" t="s">
        <v>1</v>
      </c>
      <c r="B72" s="59" t="s">
        <v>38</v>
      </c>
      <c r="C72" s="52" t="s">
        <v>39</v>
      </c>
      <c r="D72" s="52" t="s">
        <v>162</v>
      </c>
      <c r="E72" s="60" t="s">
        <v>192</v>
      </c>
      <c r="F72" s="70"/>
      <c r="G72" s="284">
        <f>G73+G74</f>
        <v>294652</v>
      </c>
      <c r="H72" s="284">
        <f>H73+H74</f>
        <v>294652</v>
      </c>
    </row>
    <row r="73" spans="1:8" ht="62.25">
      <c r="A73" s="223" t="s">
        <v>50</v>
      </c>
      <c r="B73" s="59" t="s">
        <v>38</v>
      </c>
      <c r="C73" s="52" t="s">
        <v>39</v>
      </c>
      <c r="D73" s="52" t="s">
        <v>162</v>
      </c>
      <c r="E73" s="60" t="s">
        <v>192</v>
      </c>
      <c r="F73" s="62">
        <v>100</v>
      </c>
      <c r="G73" s="284">
        <v>271652</v>
      </c>
      <c r="H73" s="284">
        <v>271652</v>
      </c>
    </row>
    <row r="74" spans="1:8" ht="30.75">
      <c r="A74" s="223" t="s">
        <v>156</v>
      </c>
      <c r="B74" s="59" t="s">
        <v>38</v>
      </c>
      <c r="C74" s="52" t="s">
        <v>39</v>
      </c>
      <c r="D74" s="52" t="s">
        <v>162</v>
      </c>
      <c r="E74" s="60" t="s">
        <v>192</v>
      </c>
      <c r="F74" s="62">
        <v>200</v>
      </c>
      <c r="G74" s="284">
        <v>23000</v>
      </c>
      <c r="H74" s="284">
        <v>23000</v>
      </c>
    </row>
    <row r="75" spans="1:8" ht="30.75">
      <c r="A75" s="222" t="s">
        <v>57</v>
      </c>
      <c r="B75" s="51" t="s">
        <v>38</v>
      </c>
      <c r="C75" s="55" t="s">
        <v>39</v>
      </c>
      <c r="D75" s="55" t="s">
        <v>162</v>
      </c>
      <c r="E75" s="58" t="s">
        <v>384</v>
      </c>
      <c r="F75" s="71"/>
      <c r="G75" s="337">
        <f aca="true" t="shared" si="4" ref="G75:H77">G76</f>
        <v>662307</v>
      </c>
      <c r="H75" s="337">
        <f t="shared" si="4"/>
        <v>662307</v>
      </c>
    </row>
    <row r="76" spans="1:8" ht="32.25" customHeight="1">
      <c r="A76" s="222" t="s">
        <v>495</v>
      </c>
      <c r="B76" s="51" t="s">
        <v>38</v>
      </c>
      <c r="C76" s="55" t="s">
        <v>39</v>
      </c>
      <c r="D76" s="55" t="s">
        <v>162</v>
      </c>
      <c r="E76" s="58" t="s">
        <v>413</v>
      </c>
      <c r="F76" s="71"/>
      <c r="G76" s="337">
        <f t="shared" si="4"/>
        <v>662307</v>
      </c>
      <c r="H76" s="337">
        <f t="shared" si="4"/>
        <v>662307</v>
      </c>
    </row>
    <row r="77" spans="1:8" ht="30.75">
      <c r="A77" s="226" t="s">
        <v>460</v>
      </c>
      <c r="B77" s="59" t="s">
        <v>38</v>
      </c>
      <c r="C77" s="52" t="s">
        <v>39</v>
      </c>
      <c r="D77" s="52" t="s">
        <v>162</v>
      </c>
      <c r="E77" s="76" t="s">
        <v>193</v>
      </c>
      <c r="F77" s="77"/>
      <c r="G77" s="284">
        <f t="shared" si="4"/>
        <v>662307</v>
      </c>
      <c r="H77" s="284">
        <f t="shared" si="4"/>
        <v>662307</v>
      </c>
    </row>
    <row r="78" spans="1:8" ht="15">
      <c r="A78" s="223" t="s">
        <v>273</v>
      </c>
      <c r="B78" s="59" t="s">
        <v>38</v>
      </c>
      <c r="C78" s="52" t="s">
        <v>39</v>
      </c>
      <c r="D78" s="52" t="s">
        <v>162</v>
      </c>
      <c r="E78" s="76" t="s">
        <v>193</v>
      </c>
      <c r="F78" s="62">
        <v>800</v>
      </c>
      <c r="G78" s="284">
        <v>662307</v>
      </c>
      <c r="H78" s="284">
        <v>662307</v>
      </c>
    </row>
    <row r="79" spans="1:8" ht="35.25" customHeight="1">
      <c r="A79" s="222" t="s">
        <v>34</v>
      </c>
      <c r="B79" s="51" t="s">
        <v>38</v>
      </c>
      <c r="C79" s="55" t="s">
        <v>39</v>
      </c>
      <c r="D79" s="55" t="s">
        <v>162</v>
      </c>
      <c r="E79" s="63" t="s">
        <v>373</v>
      </c>
      <c r="F79" s="62"/>
      <c r="G79" s="337">
        <f>G80</f>
        <v>10728375</v>
      </c>
      <c r="H79" s="337">
        <f>H80</f>
        <v>10778375</v>
      </c>
    </row>
    <row r="80" spans="1:8" ht="30.75">
      <c r="A80" s="222" t="s">
        <v>4</v>
      </c>
      <c r="B80" s="51" t="s">
        <v>38</v>
      </c>
      <c r="C80" s="55" t="s">
        <v>39</v>
      </c>
      <c r="D80" s="55" t="s">
        <v>162</v>
      </c>
      <c r="E80" s="63" t="s">
        <v>374</v>
      </c>
      <c r="F80" s="62"/>
      <c r="G80" s="337">
        <f>+G81+G84+G88</f>
        <v>10728375</v>
      </c>
      <c r="H80" s="337">
        <f>+H81+H84+H88</f>
        <v>10778375</v>
      </c>
    </row>
    <row r="81" spans="1:8" ht="129.75" customHeight="1">
      <c r="A81" s="190" t="s">
        <v>462</v>
      </c>
      <c r="B81" s="51" t="s">
        <v>38</v>
      </c>
      <c r="C81" s="55" t="s">
        <v>39</v>
      </c>
      <c r="D81" s="55" t="s">
        <v>162</v>
      </c>
      <c r="E81" s="58" t="s">
        <v>225</v>
      </c>
      <c r="F81" s="55"/>
      <c r="G81" s="337">
        <f>G82+G83</f>
        <v>1240000</v>
      </c>
      <c r="H81" s="337">
        <f>H82+H83</f>
        <v>1290000</v>
      </c>
    </row>
    <row r="82" spans="1:8" ht="62.25">
      <c r="A82" s="223" t="s">
        <v>50</v>
      </c>
      <c r="B82" s="59" t="s">
        <v>38</v>
      </c>
      <c r="C82" s="52" t="s">
        <v>39</v>
      </c>
      <c r="D82" s="52" t="s">
        <v>162</v>
      </c>
      <c r="E82" s="60" t="s">
        <v>225</v>
      </c>
      <c r="F82" s="62">
        <v>100</v>
      </c>
      <c r="G82" s="284">
        <v>945512</v>
      </c>
      <c r="H82" s="284">
        <v>945512</v>
      </c>
    </row>
    <row r="83" spans="1:8" ht="30.75">
      <c r="A83" s="223" t="s">
        <v>156</v>
      </c>
      <c r="B83" s="59" t="s">
        <v>38</v>
      </c>
      <c r="C83" s="52" t="s">
        <v>39</v>
      </c>
      <c r="D83" s="52" t="s">
        <v>162</v>
      </c>
      <c r="E83" s="60" t="s">
        <v>225</v>
      </c>
      <c r="F83" s="62">
        <v>200</v>
      </c>
      <c r="G83" s="284">
        <v>294488</v>
      </c>
      <c r="H83" s="284">
        <v>344488</v>
      </c>
    </row>
    <row r="84" spans="1:8" ht="30.75">
      <c r="A84" s="222" t="s">
        <v>163</v>
      </c>
      <c r="B84" s="51" t="s">
        <v>38</v>
      </c>
      <c r="C84" s="55" t="s">
        <v>39</v>
      </c>
      <c r="D84" s="55" t="s">
        <v>162</v>
      </c>
      <c r="E84" s="58" t="s">
        <v>194</v>
      </c>
      <c r="F84" s="78"/>
      <c r="G84" s="337">
        <f>G85+G86+G87</f>
        <v>9408375</v>
      </c>
      <c r="H84" s="337">
        <f>H85+H86+H87</f>
        <v>9408375</v>
      </c>
    </row>
    <row r="85" spans="1:8" ht="62.25">
      <c r="A85" s="223" t="s">
        <v>50</v>
      </c>
      <c r="B85" s="59" t="s">
        <v>38</v>
      </c>
      <c r="C85" s="52" t="s">
        <v>39</v>
      </c>
      <c r="D85" s="52" t="s">
        <v>162</v>
      </c>
      <c r="E85" s="60" t="s">
        <v>194</v>
      </c>
      <c r="F85" s="79" t="s">
        <v>166</v>
      </c>
      <c r="G85" s="284">
        <f>7325420-292</f>
        <v>7325128</v>
      </c>
      <c r="H85" s="284">
        <f>7325420-292</f>
        <v>7325128</v>
      </c>
    </row>
    <row r="86" spans="1:8" ht="30.75">
      <c r="A86" s="223" t="s">
        <v>156</v>
      </c>
      <c r="B86" s="59" t="s">
        <v>38</v>
      </c>
      <c r="C86" s="52" t="s">
        <v>39</v>
      </c>
      <c r="D86" s="52" t="s">
        <v>162</v>
      </c>
      <c r="E86" s="60" t="s">
        <v>194</v>
      </c>
      <c r="F86" s="79" t="s">
        <v>167</v>
      </c>
      <c r="G86" s="284">
        <f>3497655-1500000+292</f>
        <v>1997947</v>
      </c>
      <c r="H86" s="284">
        <f>3497655-1500000+292</f>
        <v>1997947</v>
      </c>
    </row>
    <row r="87" spans="1:8" ht="15">
      <c r="A87" s="223" t="s">
        <v>273</v>
      </c>
      <c r="B87" s="59" t="s">
        <v>38</v>
      </c>
      <c r="C87" s="52" t="s">
        <v>39</v>
      </c>
      <c r="D87" s="52" t="s">
        <v>162</v>
      </c>
      <c r="E87" s="60" t="s">
        <v>194</v>
      </c>
      <c r="F87" s="79" t="s">
        <v>160</v>
      </c>
      <c r="G87" s="284">
        <v>85300</v>
      </c>
      <c r="H87" s="284">
        <v>85300</v>
      </c>
    </row>
    <row r="88" spans="1:8" ht="30.75">
      <c r="A88" s="58" t="s">
        <v>56</v>
      </c>
      <c r="B88" s="51" t="s">
        <v>38</v>
      </c>
      <c r="C88" s="55" t="s">
        <v>39</v>
      </c>
      <c r="D88" s="55" t="s">
        <v>162</v>
      </c>
      <c r="E88" s="58" t="s">
        <v>195</v>
      </c>
      <c r="F88" s="55"/>
      <c r="G88" s="337">
        <f>G89</f>
        <v>80000</v>
      </c>
      <c r="H88" s="337">
        <f>H89</f>
        <v>80000</v>
      </c>
    </row>
    <row r="89" spans="1:8" ht="30.75">
      <c r="A89" s="223" t="s">
        <v>156</v>
      </c>
      <c r="B89" s="59" t="s">
        <v>38</v>
      </c>
      <c r="C89" s="52" t="s">
        <v>39</v>
      </c>
      <c r="D89" s="52" t="s">
        <v>162</v>
      </c>
      <c r="E89" s="60" t="s">
        <v>195</v>
      </c>
      <c r="F89" s="62">
        <v>200</v>
      </c>
      <c r="G89" s="284">
        <v>80000</v>
      </c>
      <c r="H89" s="284">
        <v>80000</v>
      </c>
    </row>
    <row r="90" spans="1:8" ht="30.75">
      <c r="A90" s="225" t="s">
        <v>329</v>
      </c>
      <c r="B90" s="51" t="s">
        <v>38</v>
      </c>
      <c r="C90" s="55" t="s">
        <v>41</v>
      </c>
      <c r="D90" s="52"/>
      <c r="E90" s="80"/>
      <c r="F90" s="62"/>
      <c r="G90" s="337">
        <f>G91+G108</f>
        <v>130000</v>
      </c>
      <c r="H90" s="337">
        <f>H91+H108</f>
        <v>130000</v>
      </c>
    </row>
    <row r="91" spans="1:8" ht="30.75">
      <c r="A91" s="225" t="s">
        <v>7</v>
      </c>
      <c r="B91" s="51" t="s">
        <v>38</v>
      </c>
      <c r="C91" s="55" t="s">
        <v>41</v>
      </c>
      <c r="D91" s="87">
        <v>10</v>
      </c>
      <c r="E91" s="80"/>
      <c r="F91" s="62"/>
      <c r="G91" s="337">
        <f>G92</f>
        <v>100000</v>
      </c>
      <c r="H91" s="337">
        <f>H92</f>
        <v>100000</v>
      </c>
    </row>
    <row r="92" spans="1:8" ht="62.25">
      <c r="A92" s="58" t="s">
        <v>610</v>
      </c>
      <c r="B92" s="51" t="s">
        <v>38</v>
      </c>
      <c r="C92" s="283" t="s">
        <v>41</v>
      </c>
      <c r="D92" s="87">
        <v>10</v>
      </c>
      <c r="E92" s="63" t="s">
        <v>385</v>
      </c>
      <c r="F92" s="55"/>
      <c r="G92" s="337">
        <f>G93+G97</f>
        <v>100000</v>
      </c>
      <c r="H92" s="337">
        <f>H93+H97</f>
        <v>100000</v>
      </c>
    </row>
    <row r="93" spans="1:8" ht="112.5" customHeight="1">
      <c r="A93" s="222" t="s">
        <v>611</v>
      </c>
      <c r="B93" s="51" t="s">
        <v>38</v>
      </c>
      <c r="C93" s="283" t="s">
        <v>41</v>
      </c>
      <c r="D93" s="87">
        <v>10</v>
      </c>
      <c r="E93" s="63" t="s">
        <v>457</v>
      </c>
      <c r="F93" s="55"/>
      <c r="G93" s="337">
        <f aca="true" t="shared" si="5" ref="G93:H95">G94</f>
        <v>10000</v>
      </c>
      <c r="H93" s="337">
        <f t="shared" si="5"/>
        <v>10000</v>
      </c>
    </row>
    <row r="94" spans="1:8" ht="46.5">
      <c r="A94" s="58" t="s">
        <v>360</v>
      </c>
      <c r="B94" s="51" t="s">
        <v>38</v>
      </c>
      <c r="C94" s="283" t="s">
        <v>41</v>
      </c>
      <c r="D94" s="87">
        <v>10</v>
      </c>
      <c r="E94" s="58" t="s">
        <v>458</v>
      </c>
      <c r="F94" s="71"/>
      <c r="G94" s="337">
        <f t="shared" si="5"/>
        <v>10000</v>
      </c>
      <c r="H94" s="337">
        <f t="shared" si="5"/>
        <v>10000</v>
      </c>
    </row>
    <row r="95" spans="1:8" ht="46.5">
      <c r="A95" s="223" t="s">
        <v>55</v>
      </c>
      <c r="B95" s="51" t="s">
        <v>38</v>
      </c>
      <c r="C95" s="283" t="s">
        <v>41</v>
      </c>
      <c r="D95" s="87">
        <v>10</v>
      </c>
      <c r="E95" s="74" t="s">
        <v>359</v>
      </c>
      <c r="F95" s="81"/>
      <c r="G95" s="337">
        <f t="shared" si="5"/>
        <v>10000</v>
      </c>
      <c r="H95" s="337">
        <f t="shared" si="5"/>
        <v>10000</v>
      </c>
    </row>
    <row r="96" spans="1:8" ht="30.75">
      <c r="A96" s="223" t="s">
        <v>156</v>
      </c>
      <c r="B96" s="51" t="s">
        <v>38</v>
      </c>
      <c r="C96" s="283" t="s">
        <v>41</v>
      </c>
      <c r="D96" s="87">
        <v>10</v>
      </c>
      <c r="E96" s="74" t="s">
        <v>359</v>
      </c>
      <c r="F96" s="75">
        <v>200</v>
      </c>
      <c r="G96" s="284">
        <v>10000</v>
      </c>
      <c r="H96" s="284">
        <v>10000</v>
      </c>
    </row>
    <row r="97" spans="1:8" ht="108.75">
      <c r="A97" s="222" t="s">
        <v>612</v>
      </c>
      <c r="B97" s="51" t="s">
        <v>38</v>
      </c>
      <c r="C97" s="283" t="s">
        <v>41</v>
      </c>
      <c r="D97" s="87">
        <v>10</v>
      </c>
      <c r="E97" s="63" t="s">
        <v>412</v>
      </c>
      <c r="F97" s="55"/>
      <c r="G97" s="337">
        <f>G98+G101+G104</f>
        <v>90000</v>
      </c>
      <c r="H97" s="337">
        <f>H98+H101+H104</f>
        <v>90000</v>
      </c>
    </row>
    <row r="98" spans="1:8" ht="30.75">
      <c r="A98" s="225" t="s">
        <v>151</v>
      </c>
      <c r="B98" s="51" t="s">
        <v>38</v>
      </c>
      <c r="C98" s="283" t="s">
        <v>41</v>
      </c>
      <c r="D98" s="87">
        <v>10</v>
      </c>
      <c r="E98" s="58" t="s">
        <v>423</v>
      </c>
      <c r="F98" s="71"/>
      <c r="G98" s="337">
        <f>G99</f>
        <v>10000</v>
      </c>
      <c r="H98" s="337">
        <f>H99</f>
        <v>10000</v>
      </c>
    </row>
    <row r="99" spans="1:8" ht="46.5">
      <c r="A99" s="223" t="s">
        <v>55</v>
      </c>
      <c r="B99" s="51" t="s">
        <v>38</v>
      </c>
      <c r="C99" s="283" t="s">
        <v>41</v>
      </c>
      <c r="D99" s="87">
        <v>10</v>
      </c>
      <c r="E99" s="74" t="s">
        <v>153</v>
      </c>
      <c r="F99" s="81"/>
      <c r="G99" s="284">
        <f>G100</f>
        <v>10000</v>
      </c>
      <c r="H99" s="284">
        <f>H100</f>
        <v>10000</v>
      </c>
    </row>
    <row r="100" spans="1:8" ht="30.75">
      <c r="A100" s="223" t="s">
        <v>156</v>
      </c>
      <c r="B100" s="51" t="s">
        <v>38</v>
      </c>
      <c r="C100" s="283" t="s">
        <v>41</v>
      </c>
      <c r="D100" s="87">
        <v>10</v>
      </c>
      <c r="E100" s="74" t="s">
        <v>153</v>
      </c>
      <c r="F100" s="75">
        <v>200</v>
      </c>
      <c r="G100" s="284">
        <v>10000</v>
      </c>
      <c r="H100" s="284">
        <v>10000</v>
      </c>
    </row>
    <row r="101" spans="1:8" ht="30.75">
      <c r="A101" s="225" t="s">
        <v>196</v>
      </c>
      <c r="B101" s="51" t="s">
        <v>38</v>
      </c>
      <c r="C101" s="283" t="s">
        <v>41</v>
      </c>
      <c r="D101" s="87">
        <v>10</v>
      </c>
      <c r="E101" s="58" t="s">
        <v>424</v>
      </c>
      <c r="F101" s="62"/>
      <c r="G101" s="337">
        <f>G102</f>
        <v>70000</v>
      </c>
      <c r="H101" s="337">
        <f>H102</f>
        <v>70000</v>
      </c>
    </row>
    <row r="102" spans="1:8" ht="46.5">
      <c r="A102" s="223" t="s">
        <v>55</v>
      </c>
      <c r="B102" s="51" t="s">
        <v>38</v>
      </c>
      <c r="C102" s="283" t="s">
        <v>41</v>
      </c>
      <c r="D102" s="87">
        <v>10</v>
      </c>
      <c r="E102" s="60" t="s">
        <v>277</v>
      </c>
      <c r="F102" s="70"/>
      <c r="G102" s="284">
        <f>G103</f>
        <v>70000</v>
      </c>
      <c r="H102" s="284">
        <f>H103</f>
        <v>70000</v>
      </c>
    </row>
    <row r="103" spans="1:8" ht="30.75">
      <c r="A103" s="223" t="s">
        <v>156</v>
      </c>
      <c r="B103" s="51" t="s">
        <v>38</v>
      </c>
      <c r="C103" s="283" t="s">
        <v>41</v>
      </c>
      <c r="D103" s="87">
        <v>10</v>
      </c>
      <c r="E103" s="60" t="s">
        <v>277</v>
      </c>
      <c r="F103" s="62">
        <v>200</v>
      </c>
      <c r="G103" s="284">
        <v>70000</v>
      </c>
      <c r="H103" s="284">
        <v>70000</v>
      </c>
    </row>
    <row r="104" spans="1:8" ht="30.75">
      <c r="A104" s="225" t="s">
        <v>197</v>
      </c>
      <c r="B104" s="51" t="s">
        <v>38</v>
      </c>
      <c r="C104" s="283" t="s">
        <v>41</v>
      </c>
      <c r="D104" s="87">
        <v>10</v>
      </c>
      <c r="E104" s="58" t="s">
        <v>425</v>
      </c>
      <c r="F104" s="62"/>
      <c r="G104" s="337">
        <f>G105</f>
        <v>10000</v>
      </c>
      <c r="H104" s="337">
        <f>H105</f>
        <v>10000</v>
      </c>
    </row>
    <row r="105" spans="1:8" ht="46.5">
      <c r="A105" s="223" t="s">
        <v>55</v>
      </c>
      <c r="B105" s="51" t="s">
        <v>38</v>
      </c>
      <c r="C105" s="283" t="s">
        <v>41</v>
      </c>
      <c r="D105" s="87">
        <v>10</v>
      </c>
      <c r="E105" s="60" t="s">
        <v>278</v>
      </c>
      <c r="F105" s="70"/>
      <c r="G105" s="284">
        <f>G106</f>
        <v>10000</v>
      </c>
      <c r="H105" s="284">
        <f>H106</f>
        <v>10000</v>
      </c>
    </row>
    <row r="106" spans="1:8" ht="30.75">
      <c r="A106" s="223" t="s">
        <v>156</v>
      </c>
      <c r="B106" s="51" t="s">
        <v>38</v>
      </c>
      <c r="C106" s="283" t="s">
        <v>41</v>
      </c>
      <c r="D106" s="87">
        <v>10</v>
      </c>
      <c r="E106" s="60" t="s">
        <v>278</v>
      </c>
      <c r="F106" s="62">
        <v>200</v>
      </c>
      <c r="G106" s="284">
        <v>10000</v>
      </c>
      <c r="H106" s="284">
        <v>10000</v>
      </c>
    </row>
    <row r="107" spans="1:8" ht="30.75">
      <c r="A107" s="222" t="s">
        <v>283</v>
      </c>
      <c r="B107" s="51" t="s">
        <v>38</v>
      </c>
      <c r="C107" s="82" t="s">
        <v>41</v>
      </c>
      <c r="D107" s="65">
        <v>14</v>
      </c>
      <c r="E107" s="80"/>
      <c r="F107" s="62"/>
      <c r="G107" s="337">
        <f>G108</f>
        <v>30000</v>
      </c>
      <c r="H107" s="337">
        <f>H108</f>
        <v>30000</v>
      </c>
    </row>
    <row r="108" spans="1:8" ht="30.75">
      <c r="A108" s="222" t="s">
        <v>613</v>
      </c>
      <c r="B108" s="51" t="s">
        <v>38</v>
      </c>
      <c r="C108" s="82" t="s">
        <v>41</v>
      </c>
      <c r="D108" s="65">
        <v>14</v>
      </c>
      <c r="E108" s="63" t="s">
        <v>386</v>
      </c>
      <c r="F108" s="65"/>
      <c r="G108" s="337">
        <f>G109</f>
        <v>30000</v>
      </c>
      <c r="H108" s="337">
        <f>H109</f>
        <v>30000</v>
      </c>
    </row>
    <row r="109" spans="1:8" ht="62.25">
      <c r="A109" s="222" t="s">
        <v>614</v>
      </c>
      <c r="B109" s="51" t="s">
        <v>38</v>
      </c>
      <c r="C109" s="82" t="s">
        <v>41</v>
      </c>
      <c r="D109" s="65">
        <v>14</v>
      </c>
      <c r="E109" s="63" t="s">
        <v>411</v>
      </c>
      <c r="F109" s="65"/>
      <c r="G109" s="337">
        <f>G110+G113+G116</f>
        <v>30000</v>
      </c>
      <c r="H109" s="337">
        <f>H110+H113+H116</f>
        <v>30000</v>
      </c>
    </row>
    <row r="110" spans="1:8" ht="46.5">
      <c r="A110" s="222" t="s">
        <v>137</v>
      </c>
      <c r="B110" s="51" t="s">
        <v>38</v>
      </c>
      <c r="C110" s="82" t="s">
        <v>41</v>
      </c>
      <c r="D110" s="65">
        <v>14</v>
      </c>
      <c r="E110" s="58" t="s">
        <v>426</v>
      </c>
      <c r="F110" s="65"/>
      <c r="G110" s="337">
        <f>G111</f>
        <v>10000</v>
      </c>
      <c r="H110" s="337">
        <f>H111</f>
        <v>10000</v>
      </c>
    </row>
    <row r="111" spans="1:8" ht="30.75">
      <c r="A111" s="223" t="s">
        <v>274</v>
      </c>
      <c r="B111" s="59" t="s">
        <v>38</v>
      </c>
      <c r="C111" s="83" t="s">
        <v>41</v>
      </c>
      <c r="D111" s="62">
        <v>14</v>
      </c>
      <c r="E111" s="60" t="s">
        <v>199</v>
      </c>
      <c r="F111" s="62"/>
      <c r="G111" s="284">
        <f>G112</f>
        <v>10000</v>
      </c>
      <c r="H111" s="284">
        <f>H112</f>
        <v>10000</v>
      </c>
    </row>
    <row r="112" spans="1:8" ht="30.75">
      <c r="A112" s="223" t="s">
        <v>156</v>
      </c>
      <c r="B112" s="59" t="s">
        <v>38</v>
      </c>
      <c r="C112" s="83" t="s">
        <v>41</v>
      </c>
      <c r="D112" s="62">
        <v>14</v>
      </c>
      <c r="E112" s="60" t="s">
        <v>199</v>
      </c>
      <c r="F112" s="62">
        <v>200</v>
      </c>
      <c r="G112" s="284">
        <v>10000</v>
      </c>
      <c r="H112" s="284">
        <v>10000</v>
      </c>
    </row>
    <row r="113" spans="1:8" ht="30.75">
      <c r="A113" s="222" t="s">
        <v>198</v>
      </c>
      <c r="B113" s="51" t="s">
        <v>38</v>
      </c>
      <c r="C113" s="82" t="s">
        <v>41</v>
      </c>
      <c r="D113" s="65">
        <v>14</v>
      </c>
      <c r="E113" s="63" t="s">
        <v>427</v>
      </c>
      <c r="F113" s="65"/>
      <c r="G113" s="337">
        <f>G114</f>
        <v>15000</v>
      </c>
      <c r="H113" s="337">
        <f>H114</f>
        <v>15000</v>
      </c>
    </row>
    <row r="114" spans="1:8" ht="30.75">
      <c r="A114" s="223" t="s">
        <v>274</v>
      </c>
      <c r="B114" s="59" t="s">
        <v>38</v>
      </c>
      <c r="C114" s="83" t="s">
        <v>41</v>
      </c>
      <c r="D114" s="62">
        <v>14</v>
      </c>
      <c r="E114" s="60" t="s">
        <v>28</v>
      </c>
      <c r="F114" s="62"/>
      <c r="G114" s="284">
        <f>G115</f>
        <v>15000</v>
      </c>
      <c r="H114" s="284">
        <f>H115</f>
        <v>15000</v>
      </c>
    </row>
    <row r="115" spans="1:8" ht="30.75">
      <c r="A115" s="223" t="s">
        <v>156</v>
      </c>
      <c r="B115" s="59" t="s">
        <v>38</v>
      </c>
      <c r="C115" s="83" t="s">
        <v>41</v>
      </c>
      <c r="D115" s="62">
        <v>14</v>
      </c>
      <c r="E115" s="60" t="s">
        <v>28</v>
      </c>
      <c r="F115" s="62">
        <v>200</v>
      </c>
      <c r="G115" s="284">
        <v>15000</v>
      </c>
      <c r="H115" s="284">
        <v>15000</v>
      </c>
    </row>
    <row r="116" spans="1:8" ht="30.75">
      <c r="A116" s="222" t="s">
        <v>155</v>
      </c>
      <c r="B116" s="51" t="s">
        <v>38</v>
      </c>
      <c r="C116" s="82" t="s">
        <v>41</v>
      </c>
      <c r="D116" s="65">
        <v>14</v>
      </c>
      <c r="E116" s="63" t="s">
        <v>428</v>
      </c>
      <c r="F116" s="65"/>
      <c r="G116" s="337">
        <f>G117</f>
        <v>5000</v>
      </c>
      <c r="H116" s="337">
        <f>H117</f>
        <v>5000</v>
      </c>
    </row>
    <row r="117" spans="1:8" ht="30.75">
      <c r="A117" s="223" t="s">
        <v>274</v>
      </c>
      <c r="B117" s="59" t="s">
        <v>38</v>
      </c>
      <c r="C117" s="83" t="s">
        <v>41</v>
      </c>
      <c r="D117" s="62">
        <v>14</v>
      </c>
      <c r="E117" s="60" t="s">
        <v>154</v>
      </c>
      <c r="F117" s="62"/>
      <c r="G117" s="284">
        <f>G118</f>
        <v>5000</v>
      </c>
      <c r="H117" s="284">
        <f>H118</f>
        <v>5000</v>
      </c>
    </row>
    <row r="118" spans="1:8" ht="30.75">
      <c r="A118" s="223" t="s">
        <v>156</v>
      </c>
      <c r="B118" s="59" t="s">
        <v>38</v>
      </c>
      <c r="C118" s="83" t="s">
        <v>41</v>
      </c>
      <c r="D118" s="62">
        <v>14</v>
      </c>
      <c r="E118" s="60" t="s">
        <v>154</v>
      </c>
      <c r="F118" s="62">
        <v>200</v>
      </c>
      <c r="G118" s="284">
        <v>5000</v>
      </c>
      <c r="H118" s="284">
        <v>5000</v>
      </c>
    </row>
    <row r="119" spans="1:8" ht="15">
      <c r="A119" s="222" t="s">
        <v>131</v>
      </c>
      <c r="B119" s="51" t="s">
        <v>38</v>
      </c>
      <c r="C119" s="55" t="s">
        <v>42</v>
      </c>
      <c r="D119" s="55"/>
      <c r="E119" s="66"/>
      <c r="F119" s="55"/>
      <c r="G119" s="337">
        <f>G127+G120+G133+G143</f>
        <v>9024463</v>
      </c>
      <c r="H119" s="337">
        <f>H127+H120+H133+H143</f>
        <v>10055448</v>
      </c>
    </row>
    <row r="120" spans="1:8" ht="15">
      <c r="A120" s="222" t="s">
        <v>54</v>
      </c>
      <c r="B120" s="51" t="s">
        <v>38</v>
      </c>
      <c r="C120" s="55" t="s">
        <v>42</v>
      </c>
      <c r="D120" s="55" t="s">
        <v>39</v>
      </c>
      <c r="E120" s="66"/>
      <c r="F120" s="55"/>
      <c r="G120" s="337">
        <f aca="true" t="shared" si="6" ref="G120:H122">G121</f>
        <v>334700</v>
      </c>
      <c r="H120" s="337">
        <f t="shared" si="6"/>
        <v>334700</v>
      </c>
    </row>
    <row r="121" spans="1:8" ht="32.25" customHeight="1">
      <c r="A121" s="58" t="s">
        <v>615</v>
      </c>
      <c r="B121" s="51" t="s">
        <v>38</v>
      </c>
      <c r="C121" s="55" t="s">
        <v>42</v>
      </c>
      <c r="D121" s="55" t="s">
        <v>39</v>
      </c>
      <c r="E121" s="63" t="s">
        <v>387</v>
      </c>
      <c r="F121" s="55"/>
      <c r="G121" s="337">
        <f t="shared" si="6"/>
        <v>334700</v>
      </c>
      <c r="H121" s="337">
        <f t="shared" si="6"/>
        <v>334700</v>
      </c>
    </row>
    <row r="122" spans="1:8" ht="50.25" customHeight="1">
      <c r="A122" s="58" t="s">
        <v>617</v>
      </c>
      <c r="B122" s="51" t="s">
        <v>38</v>
      </c>
      <c r="C122" s="55" t="s">
        <v>42</v>
      </c>
      <c r="D122" s="55" t="s">
        <v>39</v>
      </c>
      <c r="E122" s="63" t="s">
        <v>409</v>
      </c>
      <c r="F122" s="55"/>
      <c r="G122" s="337">
        <f t="shared" si="6"/>
        <v>334700</v>
      </c>
      <c r="H122" s="337">
        <f t="shared" si="6"/>
        <v>334700</v>
      </c>
    </row>
    <row r="123" spans="1:8" ht="62.25">
      <c r="A123" s="58" t="s">
        <v>200</v>
      </c>
      <c r="B123" s="51" t="s">
        <v>38</v>
      </c>
      <c r="C123" s="55" t="s">
        <v>42</v>
      </c>
      <c r="D123" s="55" t="s">
        <v>39</v>
      </c>
      <c r="E123" s="58" t="s">
        <v>430</v>
      </c>
      <c r="F123" s="71"/>
      <c r="G123" s="337">
        <f>G124</f>
        <v>334700</v>
      </c>
      <c r="H123" s="337">
        <f>H124</f>
        <v>334700</v>
      </c>
    </row>
    <row r="124" spans="1:8" ht="30.75">
      <c r="A124" s="225" t="s">
        <v>2</v>
      </c>
      <c r="B124" s="51" t="s">
        <v>38</v>
      </c>
      <c r="C124" s="55" t="s">
        <v>42</v>
      </c>
      <c r="D124" s="55" t="s">
        <v>39</v>
      </c>
      <c r="E124" s="58" t="s">
        <v>201</v>
      </c>
      <c r="F124" s="71"/>
      <c r="G124" s="337">
        <f>G125+G126</f>
        <v>334700</v>
      </c>
      <c r="H124" s="337">
        <f>H125+H126</f>
        <v>334700</v>
      </c>
    </row>
    <row r="125" spans="1:8" ht="62.25">
      <c r="A125" s="223" t="s">
        <v>50</v>
      </c>
      <c r="B125" s="59" t="s">
        <v>38</v>
      </c>
      <c r="C125" s="52" t="s">
        <v>42</v>
      </c>
      <c r="D125" s="52" t="s">
        <v>39</v>
      </c>
      <c r="E125" s="60" t="s">
        <v>201</v>
      </c>
      <c r="F125" s="62">
        <v>100</v>
      </c>
      <c r="G125" s="284">
        <v>328868</v>
      </c>
      <c r="H125" s="284">
        <v>328868</v>
      </c>
    </row>
    <row r="126" spans="1:8" ht="30.75">
      <c r="A126" s="223" t="s">
        <v>156</v>
      </c>
      <c r="B126" s="59" t="s">
        <v>38</v>
      </c>
      <c r="C126" s="52" t="s">
        <v>42</v>
      </c>
      <c r="D126" s="52" t="s">
        <v>39</v>
      </c>
      <c r="E126" s="60" t="s">
        <v>201</v>
      </c>
      <c r="F126" s="62">
        <v>200</v>
      </c>
      <c r="G126" s="284">
        <v>5832</v>
      </c>
      <c r="H126" s="284">
        <v>5832</v>
      </c>
    </row>
    <row r="127" spans="1:8" ht="15.75">
      <c r="A127" s="227" t="s">
        <v>173</v>
      </c>
      <c r="B127" s="51" t="s">
        <v>38</v>
      </c>
      <c r="C127" s="55" t="s">
        <v>42</v>
      </c>
      <c r="D127" s="55" t="s">
        <v>44</v>
      </c>
      <c r="E127" s="85"/>
      <c r="F127" s="55"/>
      <c r="G127" s="337">
        <f>G128</f>
        <v>6783540</v>
      </c>
      <c r="H127" s="337">
        <f>H128</f>
        <v>6951000</v>
      </c>
    </row>
    <row r="128" spans="1:8" ht="50.25" customHeight="1">
      <c r="A128" s="222" t="s">
        <v>618</v>
      </c>
      <c r="B128" s="51" t="s">
        <v>38</v>
      </c>
      <c r="C128" s="55" t="s">
        <v>42</v>
      </c>
      <c r="D128" s="55" t="s">
        <v>44</v>
      </c>
      <c r="E128" s="63" t="s">
        <v>388</v>
      </c>
      <c r="F128" s="55"/>
      <c r="G128" s="337">
        <f>G129</f>
        <v>6783540</v>
      </c>
      <c r="H128" s="337">
        <f>H129</f>
        <v>6951000</v>
      </c>
    </row>
    <row r="129" spans="1:8" ht="78">
      <c r="A129" s="222" t="s">
        <v>619</v>
      </c>
      <c r="B129" s="51" t="s">
        <v>38</v>
      </c>
      <c r="C129" s="55" t="s">
        <v>42</v>
      </c>
      <c r="D129" s="55" t="s">
        <v>44</v>
      </c>
      <c r="E129" s="63" t="s">
        <v>408</v>
      </c>
      <c r="F129" s="55"/>
      <c r="G129" s="337">
        <f aca="true" t="shared" si="7" ref="G129:H131">G130</f>
        <v>6783540</v>
      </c>
      <c r="H129" s="337">
        <f t="shared" si="7"/>
        <v>6951000</v>
      </c>
    </row>
    <row r="130" spans="1:8" ht="46.5">
      <c r="A130" s="225" t="s">
        <v>202</v>
      </c>
      <c r="B130" s="51" t="s">
        <v>38</v>
      </c>
      <c r="C130" s="55" t="s">
        <v>42</v>
      </c>
      <c r="D130" s="55" t="s">
        <v>44</v>
      </c>
      <c r="E130" s="58" t="s">
        <v>431</v>
      </c>
      <c r="F130" s="71"/>
      <c r="G130" s="337">
        <f t="shared" si="7"/>
        <v>6783540</v>
      </c>
      <c r="H130" s="337">
        <f t="shared" si="7"/>
        <v>6951000</v>
      </c>
    </row>
    <row r="131" spans="1:8" ht="30.75">
      <c r="A131" s="222" t="s">
        <v>10</v>
      </c>
      <c r="B131" s="51" t="s">
        <v>38</v>
      </c>
      <c r="C131" s="55" t="s">
        <v>42</v>
      </c>
      <c r="D131" s="55" t="s">
        <v>44</v>
      </c>
      <c r="E131" s="58" t="s">
        <v>203</v>
      </c>
      <c r="F131" s="71"/>
      <c r="G131" s="337">
        <f t="shared" si="7"/>
        <v>6783540</v>
      </c>
      <c r="H131" s="337">
        <f t="shared" si="7"/>
        <v>6951000</v>
      </c>
    </row>
    <row r="132" spans="1:8" ht="30.75">
      <c r="A132" s="223" t="s">
        <v>156</v>
      </c>
      <c r="B132" s="59" t="s">
        <v>38</v>
      </c>
      <c r="C132" s="52" t="s">
        <v>42</v>
      </c>
      <c r="D132" s="52" t="s">
        <v>44</v>
      </c>
      <c r="E132" s="60" t="s">
        <v>203</v>
      </c>
      <c r="F132" s="70">
        <v>200</v>
      </c>
      <c r="G132" s="284">
        <v>6783540</v>
      </c>
      <c r="H132" s="284">
        <v>6951000</v>
      </c>
    </row>
    <row r="133" spans="1:8" ht="15">
      <c r="A133" s="228" t="s">
        <v>122</v>
      </c>
      <c r="B133" s="51" t="s">
        <v>38</v>
      </c>
      <c r="C133" s="87" t="s">
        <v>42</v>
      </c>
      <c r="D133" s="87" t="s">
        <v>48</v>
      </c>
      <c r="E133" s="84"/>
      <c r="F133" s="71"/>
      <c r="G133" s="337">
        <f>G134</f>
        <v>100000</v>
      </c>
      <c r="H133" s="337">
        <f>H134</f>
        <v>100000</v>
      </c>
    </row>
    <row r="134" spans="1:8" ht="46.5">
      <c r="A134" s="54" t="s">
        <v>620</v>
      </c>
      <c r="B134" s="51" t="s">
        <v>38</v>
      </c>
      <c r="C134" s="87" t="s">
        <v>42</v>
      </c>
      <c r="D134" s="87" t="s">
        <v>48</v>
      </c>
      <c r="E134" s="58" t="s">
        <v>389</v>
      </c>
      <c r="F134" s="71"/>
      <c r="G134" s="337">
        <f>G139+G135</f>
        <v>100000</v>
      </c>
      <c r="H134" s="337">
        <f>H139+H135</f>
        <v>100000</v>
      </c>
    </row>
    <row r="135" spans="1:8" ht="46.5">
      <c r="A135" s="54" t="s">
        <v>621</v>
      </c>
      <c r="B135" s="51" t="s">
        <v>38</v>
      </c>
      <c r="C135" s="87" t="s">
        <v>42</v>
      </c>
      <c r="D135" s="87" t="s">
        <v>48</v>
      </c>
      <c r="E135" s="58" t="s">
        <v>407</v>
      </c>
      <c r="F135" s="71"/>
      <c r="G135" s="337">
        <f aca="true" t="shared" si="8" ref="G135:H137">G136</f>
        <v>65000</v>
      </c>
      <c r="H135" s="337">
        <f t="shared" si="8"/>
        <v>65000</v>
      </c>
    </row>
    <row r="136" spans="1:8" ht="30.75">
      <c r="A136" s="54" t="s">
        <v>20</v>
      </c>
      <c r="B136" s="51" t="s">
        <v>38</v>
      </c>
      <c r="C136" s="87" t="s">
        <v>42</v>
      </c>
      <c r="D136" s="87" t="s">
        <v>48</v>
      </c>
      <c r="E136" s="58" t="s">
        <v>432</v>
      </c>
      <c r="F136" s="71"/>
      <c r="G136" s="337">
        <f t="shared" si="8"/>
        <v>65000</v>
      </c>
      <c r="H136" s="337">
        <f t="shared" si="8"/>
        <v>65000</v>
      </c>
    </row>
    <row r="137" spans="1:8" ht="30.75">
      <c r="A137" s="61" t="s">
        <v>21</v>
      </c>
      <c r="B137" s="59" t="s">
        <v>38</v>
      </c>
      <c r="C137" s="88" t="s">
        <v>42</v>
      </c>
      <c r="D137" s="88" t="s">
        <v>48</v>
      </c>
      <c r="E137" s="60" t="s">
        <v>22</v>
      </c>
      <c r="F137" s="70"/>
      <c r="G137" s="284">
        <f t="shared" si="8"/>
        <v>65000</v>
      </c>
      <c r="H137" s="284">
        <f t="shared" si="8"/>
        <v>65000</v>
      </c>
    </row>
    <row r="138" spans="1:8" ht="30.75">
      <c r="A138" s="61" t="s">
        <v>156</v>
      </c>
      <c r="B138" s="59" t="s">
        <v>38</v>
      </c>
      <c r="C138" s="88" t="s">
        <v>42</v>
      </c>
      <c r="D138" s="88" t="s">
        <v>48</v>
      </c>
      <c r="E138" s="60" t="s">
        <v>22</v>
      </c>
      <c r="F138" s="70">
        <v>200</v>
      </c>
      <c r="G138" s="284">
        <v>65000</v>
      </c>
      <c r="H138" s="284">
        <v>65000</v>
      </c>
    </row>
    <row r="139" spans="1:8" ht="62.25">
      <c r="A139" s="54" t="s">
        <v>622</v>
      </c>
      <c r="B139" s="51" t="s">
        <v>38</v>
      </c>
      <c r="C139" s="89" t="s">
        <v>42</v>
      </c>
      <c r="D139" s="89" t="s">
        <v>48</v>
      </c>
      <c r="E139" s="58" t="s">
        <v>406</v>
      </c>
      <c r="F139" s="71"/>
      <c r="G139" s="337">
        <f aca="true" t="shared" si="9" ref="G139:H141">G140</f>
        <v>35000</v>
      </c>
      <c r="H139" s="337">
        <f t="shared" si="9"/>
        <v>35000</v>
      </c>
    </row>
    <row r="140" spans="1:8" ht="99.75" customHeight="1">
      <c r="A140" s="230" t="s">
        <v>363</v>
      </c>
      <c r="B140" s="51" t="s">
        <v>38</v>
      </c>
      <c r="C140" s="89" t="s">
        <v>42</v>
      </c>
      <c r="D140" s="89" t="s">
        <v>48</v>
      </c>
      <c r="E140" s="58" t="s">
        <v>433</v>
      </c>
      <c r="F140" s="71"/>
      <c r="G140" s="337">
        <f t="shared" si="9"/>
        <v>35000</v>
      </c>
      <c r="H140" s="337">
        <f t="shared" si="9"/>
        <v>35000</v>
      </c>
    </row>
    <row r="141" spans="1:8" ht="30.75">
      <c r="A141" s="223" t="s">
        <v>21</v>
      </c>
      <c r="B141" s="59" t="s">
        <v>38</v>
      </c>
      <c r="C141" s="90" t="s">
        <v>42</v>
      </c>
      <c r="D141" s="90" t="s">
        <v>48</v>
      </c>
      <c r="E141" s="60" t="s">
        <v>364</v>
      </c>
      <c r="F141" s="70"/>
      <c r="G141" s="284">
        <f t="shared" si="9"/>
        <v>35000</v>
      </c>
      <c r="H141" s="284">
        <f t="shared" si="9"/>
        <v>35000</v>
      </c>
    </row>
    <row r="142" spans="1:8" ht="30.75">
      <c r="A142" s="229" t="s">
        <v>156</v>
      </c>
      <c r="B142" s="59" t="s">
        <v>38</v>
      </c>
      <c r="C142" s="90" t="s">
        <v>42</v>
      </c>
      <c r="D142" s="90" t="s">
        <v>48</v>
      </c>
      <c r="E142" s="60" t="s">
        <v>364</v>
      </c>
      <c r="F142" s="70">
        <v>200</v>
      </c>
      <c r="G142" s="284">
        <v>35000</v>
      </c>
      <c r="H142" s="284">
        <v>35000</v>
      </c>
    </row>
    <row r="143" spans="1:8" ht="15">
      <c r="A143" s="192" t="s">
        <v>575</v>
      </c>
      <c r="B143" s="51" t="s">
        <v>38</v>
      </c>
      <c r="C143" s="89" t="s">
        <v>42</v>
      </c>
      <c r="D143" s="89">
        <v>12</v>
      </c>
      <c r="E143" s="60"/>
      <c r="F143" s="70"/>
      <c r="G143" s="284">
        <f aca="true" t="shared" si="10" ref="G143:H147">G144</f>
        <v>1806223</v>
      </c>
      <c r="H143" s="284">
        <f t="shared" si="10"/>
        <v>2669748</v>
      </c>
    </row>
    <row r="144" spans="1:8" ht="46.5">
      <c r="A144" s="92" t="s">
        <v>623</v>
      </c>
      <c r="B144" s="51" t="s">
        <v>38</v>
      </c>
      <c r="C144" s="89" t="s">
        <v>42</v>
      </c>
      <c r="D144" s="89">
        <v>12</v>
      </c>
      <c r="E144" s="63" t="s">
        <v>576</v>
      </c>
      <c r="F144" s="70"/>
      <c r="G144" s="284">
        <f t="shared" si="10"/>
        <v>1806223</v>
      </c>
      <c r="H144" s="284">
        <f t="shared" si="10"/>
        <v>2669748</v>
      </c>
    </row>
    <row r="145" spans="1:8" ht="93">
      <c r="A145" s="92" t="s">
        <v>624</v>
      </c>
      <c r="B145" s="51" t="s">
        <v>38</v>
      </c>
      <c r="C145" s="89" t="s">
        <v>42</v>
      </c>
      <c r="D145" s="89">
        <v>12</v>
      </c>
      <c r="E145" s="63" t="s">
        <v>577</v>
      </c>
      <c r="F145" s="70"/>
      <c r="G145" s="284">
        <f t="shared" si="10"/>
        <v>1806223</v>
      </c>
      <c r="H145" s="284">
        <f t="shared" si="10"/>
        <v>2669748</v>
      </c>
    </row>
    <row r="146" spans="1:8" ht="62.25">
      <c r="A146" s="92" t="s">
        <v>578</v>
      </c>
      <c r="B146" s="51" t="s">
        <v>38</v>
      </c>
      <c r="C146" s="89" t="s">
        <v>42</v>
      </c>
      <c r="D146" s="89">
        <v>12</v>
      </c>
      <c r="E146" s="63" t="s">
        <v>579</v>
      </c>
      <c r="F146" s="70"/>
      <c r="G146" s="284">
        <f>G147+G149</f>
        <v>1806223</v>
      </c>
      <c r="H146" s="284">
        <f>H147+H149</f>
        <v>2669748</v>
      </c>
    </row>
    <row r="147" spans="1:8" ht="46.5">
      <c r="A147" s="92" t="s">
        <v>580</v>
      </c>
      <c r="B147" s="51" t="s">
        <v>38</v>
      </c>
      <c r="C147" s="89" t="s">
        <v>42</v>
      </c>
      <c r="D147" s="89">
        <v>12</v>
      </c>
      <c r="E147" s="63" t="s">
        <v>581</v>
      </c>
      <c r="F147" s="70"/>
      <c r="G147" s="284">
        <f t="shared" si="10"/>
        <v>1264356</v>
      </c>
      <c r="H147" s="284">
        <f t="shared" si="10"/>
        <v>1868824</v>
      </c>
    </row>
    <row r="148" spans="1:8" ht="30.75">
      <c r="A148" s="91" t="s">
        <v>156</v>
      </c>
      <c r="B148" s="59" t="s">
        <v>38</v>
      </c>
      <c r="C148" s="90" t="s">
        <v>42</v>
      </c>
      <c r="D148" s="90">
        <v>12</v>
      </c>
      <c r="E148" s="80" t="s">
        <v>581</v>
      </c>
      <c r="F148" s="70">
        <v>200</v>
      </c>
      <c r="G148" s="284">
        <v>1264356</v>
      </c>
      <c r="H148" s="284">
        <v>1868824</v>
      </c>
    </row>
    <row r="149" spans="1:8" ht="46.5">
      <c r="A149" s="345" t="s">
        <v>674</v>
      </c>
      <c r="B149" s="302" t="s">
        <v>38</v>
      </c>
      <c r="C149" s="346" t="s">
        <v>42</v>
      </c>
      <c r="D149" s="346">
        <v>12</v>
      </c>
      <c r="E149" s="347" t="s">
        <v>675</v>
      </c>
      <c r="F149" s="300"/>
      <c r="G149" s="337">
        <f>G150</f>
        <v>541867</v>
      </c>
      <c r="H149" s="337">
        <f>H150</f>
        <v>800924</v>
      </c>
    </row>
    <row r="150" spans="1:8" ht="30.75">
      <c r="A150" s="348" t="s">
        <v>156</v>
      </c>
      <c r="B150" s="297" t="s">
        <v>38</v>
      </c>
      <c r="C150" s="349" t="s">
        <v>42</v>
      </c>
      <c r="D150" s="349">
        <v>12</v>
      </c>
      <c r="E150" s="350" t="s">
        <v>675</v>
      </c>
      <c r="F150" s="300">
        <v>200</v>
      </c>
      <c r="G150" s="284">
        <v>541867</v>
      </c>
      <c r="H150" s="284">
        <v>800924</v>
      </c>
    </row>
    <row r="151" spans="1:8" ht="15">
      <c r="A151" s="301" t="s">
        <v>703</v>
      </c>
      <c r="B151" s="302" t="s">
        <v>38</v>
      </c>
      <c r="C151" s="358" t="s">
        <v>704</v>
      </c>
      <c r="D151" s="298"/>
      <c r="E151" s="350"/>
      <c r="F151" s="300"/>
      <c r="G151" s="337">
        <f aca="true" t="shared" si="11" ref="G151:G158">G152</f>
        <v>37411339</v>
      </c>
      <c r="H151" s="284"/>
    </row>
    <row r="152" spans="1:8" ht="15">
      <c r="A152" s="301" t="s">
        <v>705</v>
      </c>
      <c r="B152" s="302" t="s">
        <v>38</v>
      </c>
      <c r="C152" s="358" t="s">
        <v>704</v>
      </c>
      <c r="D152" s="359" t="s">
        <v>40</v>
      </c>
      <c r="E152" s="350"/>
      <c r="F152" s="300"/>
      <c r="G152" s="337">
        <f t="shared" si="11"/>
        <v>37411339</v>
      </c>
      <c r="H152" s="284"/>
    </row>
    <row r="153" spans="1:8" ht="46.5">
      <c r="A153" s="345" t="s">
        <v>710</v>
      </c>
      <c r="B153" s="302" t="s">
        <v>38</v>
      </c>
      <c r="C153" s="358" t="s">
        <v>704</v>
      </c>
      <c r="D153" s="359" t="s">
        <v>40</v>
      </c>
      <c r="E153" s="347" t="s">
        <v>576</v>
      </c>
      <c r="F153" s="300"/>
      <c r="G153" s="337">
        <f t="shared" si="11"/>
        <v>37411339</v>
      </c>
      <c r="H153" s="284"/>
    </row>
    <row r="154" spans="1:8" ht="93">
      <c r="A154" s="345" t="s">
        <v>711</v>
      </c>
      <c r="B154" s="302" t="s">
        <v>38</v>
      </c>
      <c r="C154" s="358" t="s">
        <v>704</v>
      </c>
      <c r="D154" s="359" t="s">
        <v>40</v>
      </c>
      <c r="E154" s="347" t="s">
        <v>577</v>
      </c>
      <c r="F154" s="300"/>
      <c r="G154" s="337">
        <f t="shared" si="11"/>
        <v>37411339</v>
      </c>
      <c r="H154" s="284"/>
    </row>
    <row r="155" spans="1:8" ht="46.5">
      <c r="A155" s="345" t="s">
        <v>706</v>
      </c>
      <c r="B155" s="302" t="s">
        <v>38</v>
      </c>
      <c r="C155" s="358" t="s">
        <v>704</v>
      </c>
      <c r="D155" s="359" t="s">
        <v>40</v>
      </c>
      <c r="E155" s="347" t="s">
        <v>707</v>
      </c>
      <c r="F155" s="300"/>
      <c r="G155" s="337">
        <f>G158+G156</f>
        <v>37411339</v>
      </c>
      <c r="H155" s="284"/>
    </row>
    <row r="156" spans="1:8" ht="30.75">
      <c r="A156" s="345" t="s">
        <v>712</v>
      </c>
      <c r="B156" s="302" t="s">
        <v>38</v>
      </c>
      <c r="C156" s="358" t="s">
        <v>704</v>
      </c>
      <c r="D156" s="359" t="s">
        <v>40</v>
      </c>
      <c r="E156" s="347" t="s">
        <v>713</v>
      </c>
      <c r="F156" s="300"/>
      <c r="G156" s="337">
        <f>G157</f>
        <v>35281728</v>
      </c>
      <c r="H156" s="284"/>
    </row>
    <row r="157" spans="1:8" ht="30.75">
      <c r="A157" s="356" t="s">
        <v>682</v>
      </c>
      <c r="B157" s="297" t="s">
        <v>38</v>
      </c>
      <c r="C157" s="360" t="s">
        <v>704</v>
      </c>
      <c r="D157" s="361" t="s">
        <v>40</v>
      </c>
      <c r="E157" s="350" t="s">
        <v>713</v>
      </c>
      <c r="F157" s="300">
        <v>400</v>
      </c>
      <c r="G157" s="284">
        <v>35281728</v>
      </c>
      <c r="H157" s="284"/>
    </row>
    <row r="158" spans="1:8" ht="46.5">
      <c r="A158" s="345" t="s">
        <v>708</v>
      </c>
      <c r="B158" s="302" t="s">
        <v>38</v>
      </c>
      <c r="C158" s="358" t="s">
        <v>704</v>
      </c>
      <c r="D158" s="359" t="s">
        <v>40</v>
      </c>
      <c r="E158" s="347" t="s">
        <v>709</v>
      </c>
      <c r="F158" s="300"/>
      <c r="G158" s="337">
        <f t="shared" si="11"/>
        <v>2129611</v>
      </c>
      <c r="H158" s="284"/>
    </row>
    <row r="159" spans="1:8" ht="30.75">
      <c r="A159" s="356" t="s">
        <v>682</v>
      </c>
      <c r="B159" s="297" t="s">
        <v>38</v>
      </c>
      <c r="C159" s="360" t="s">
        <v>704</v>
      </c>
      <c r="D159" s="361" t="s">
        <v>40</v>
      </c>
      <c r="E159" s="350" t="s">
        <v>709</v>
      </c>
      <c r="F159" s="300">
        <v>400</v>
      </c>
      <c r="G159" s="284">
        <v>2129611</v>
      </c>
      <c r="H159" s="284"/>
    </row>
    <row r="160" spans="1:8" ht="15">
      <c r="A160" s="222" t="s">
        <v>132</v>
      </c>
      <c r="B160" s="51" t="s">
        <v>38</v>
      </c>
      <c r="C160" s="55" t="s">
        <v>46</v>
      </c>
      <c r="D160" s="55"/>
      <c r="E160" s="66"/>
      <c r="F160" s="55"/>
      <c r="G160" s="337">
        <f>G161</f>
        <v>766508</v>
      </c>
      <c r="H160" s="337">
        <f>H161</f>
        <v>766508</v>
      </c>
    </row>
    <row r="161" spans="1:8" ht="15">
      <c r="A161" s="222" t="s">
        <v>298</v>
      </c>
      <c r="B161" s="51" t="s">
        <v>38</v>
      </c>
      <c r="C161" s="55" t="s">
        <v>46</v>
      </c>
      <c r="D161" s="55" t="s">
        <v>46</v>
      </c>
      <c r="E161" s="66"/>
      <c r="F161" s="55"/>
      <c r="G161" s="337">
        <f>G162</f>
        <v>766508</v>
      </c>
      <c r="H161" s="337">
        <f>H162</f>
        <v>766508</v>
      </c>
    </row>
    <row r="162" spans="1:8" ht="62.25">
      <c r="A162" s="58" t="s">
        <v>628</v>
      </c>
      <c r="B162" s="51" t="s">
        <v>38</v>
      </c>
      <c r="C162" s="55" t="s">
        <v>46</v>
      </c>
      <c r="D162" s="55" t="s">
        <v>46</v>
      </c>
      <c r="E162" s="63" t="s">
        <v>391</v>
      </c>
      <c r="F162" s="55"/>
      <c r="G162" s="337">
        <f>G163+G171</f>
        <v>766508</v>
      </c>
      <c r="H162" s="337">
        <f>H163+H171</f>
        <v>766508</v>
      </c>
    </row>
    <row r="163" spans="1:8" ht="93">
      <c r="A163" s="222" t="s">
        <v>629</v>
      </c>
      <c r="B163" s="51" t="s">
        <v>38</v>
      </c>
      <c r="C163" s="55" t="s">
        <v>46</v>
      </c>
      <c r="D163" s="55" t="s">
        <v>46</v>
      </c>
      <c r="E163" s="63" t="s">
        <v>404</v>
      </c>
      <c r="F163" s="55"/>
      <c r="G163" s="337">
        <f>G164+G168</f>
        <v>137000</v>
      </c>
      <c r="H163" s="337">
        <f>H164+H168</f>
        <v>137000</v>
      </c>
    </row>
    <row r="164" spans="1:8" ht="30.75">
      <c r="A164" s="225" t="s">
        <v>204</v>
      </c>
      <c r="B164" s="59" t="s">
        <v>38</v>
      </c>
      <c r="C164" s="52" t="s">
        <v>46</v>
      </c>
      <c r="D164" s="52" t="s">
        <v>46</v>
      </c>
      <c r="E164" s="58" t="s">
        <v>439</v>
      </c>
      <c r="F164" s="71"/>
      <c r="G164" s="337">
        <f>G165</f>
        <v>85000</v>
      </c>
      <c r="H164" s="337">
        <f>H165</f>
        <v>85000</v>
      </c>
    </row>
    <row r="165" spans="1:8" ht="15">
      <c r="A165" s="223" t="s">
        <v>18</v>
      </c>
      <c r="B165" s="59" t="s">
        <v>38</v>
      </c>
      <c r="C165" s="52" t="s">
        <v>46</v>
      </c>
      <c r="D165" s="52" t="s">
        <v>46</v>
      </c>
      <c r="E165" s="60" t="s">
        <v>205</v>
      </c>
      <c r="F165" s="70"/>
      <c r="G165" s="284">
        <f>G166+G167</f>
        <v>85000</v>
      </c>
      <c r="H165" s="284">
        <f>H166+H167</f>
        <v>85000</v>
      </c>
    </row>
    <row r="166" spans="1:8" ht="30.75">
      <c r="A166" s="223" t="s">
        <v>156</v>
      </c>
      <c r="B166" s="59" t="s">
        <v>38</v>
      </c>
      <c r="C166" s="52" t="s">
        <v>46</v>
      </c>
      <c r="D166" s="52" t="s">
        <v>46</v>
      </c>
      <c r="E166" s="60" t="s">
        <v>205</v>
      </c>
      <c r="F166" s="62">
        <v>200</v>
      </c>
      <c r="G166" s="284">
        <v>40000</v>
      </c>
      <c r="H166" s="284">
        <v>40000</v>
      </c>
    </row>
    <row r="167" spans="1:8" ht="15">
      <c r="A167" s="223" t="s">
        <v>294</v>
      </c>
      <c r="B167" s="59" t="s">
        <v>38</v>
      </c>
      <c r="C167" s="52" t="s">
        <v>46</v>
      </c>
      <c r="D167" s="52" t="s">
        <v>46</v>
      </c>
      <c r="E167" s="60" t="s">
        <v>205</v>
      </c>
      <c r="F167" s="62">
        <v>300</v>
      </c>
      <c r="G167" s="284">
        <v>45000</v>
      </c>
      <c r="H167" s="284">
        <v>45000</v>
      </c>
    </row>
    <row r="168" spans="1:8" ht="51.75" customHeight="1">
      <c r="A168" s="225" t="s">
        <v>58</v>
      </c>
      <c r="B168" s="51" t="s">
        <v>38</v>
      </c>
      <c r="C168" s="55" t="s">
        <v>46</v>
      </c>
      <c r="D168" s="55" t="s">
        <v>46</v>
      </c>
      <c r="E168" s="58" t="s">
        <v>440</v>
      </c>
      <c r="F168" s="65"/>
      <c r="G168" s="337">
        <f>G169</f>
        <v>52000</v>
      </c>
      <c r="H168" s="337">
        <f>H169</f>
        <v>52000</v>
      </c>
    </row>
    <row r="169" spans="1:8" ht="15">
      <c r="A169" s="223" t="s">
        <v>18</v>
      </c>
      <c r="B169" s="59" t="s">
        <v>38</v>
      </c>
      <c r="C169" s="52" t="s">
        <v>46</v>
      </c>
      <c r="D169" s="52" t="s">
        <v>46</v>
      </c>
      <c r="E169" s="60" t="s">
        <v>206</v>
      </c>
      <c r="F169" s="62"/>
      <c r="G169" s="284">
        <f>G170</f>
        <v>52000</v>
      </c>
      <c r="H169" s="284">
        <f>H170</f>
        <v>52000</v>
      </c>
    </row>
    <row r="170" spans="1:8" ht="30.75">
      <c r="A170" s="223" t="s">
        <v>156</v>
      </c>
      <c r="B170" s="59" t="s">
        <v>38</v>
      </c>
      <c r="C170" s="52" t="s">
        <v>46</v>
      </c>
      <c r="D170" s="52" t="s">
        <v>46</v>
      </c>
      <c r="E170" s="60" t="s">
        <v>206</v>
      </c>
      <c r="F170" s="62">
        <v>200</v>
      </c>
      <c r="G170" s="284">
        <v>52000</v>
      </c>
      <c r="H170" s="284">
        <v>52000</v>
      </c>
    </row>
    <row r="171" spans="1:8" ht="78">
      <c r="A171" s="58" t="s">
        <v>630</v>
      </c>
      <c r="B171" s="51" t="s">
        <v>38</v>
      </c>
      <c r="C171" s="55" t="s">
        <v>46</v>
      </c>
      <c r="D171" s="55" t="s">
        <v>46</v>
      </c>
      <c r="E171" s="63" t="s">
        <v>403</v>
      </c>
      <c r="F171" s="55"/>
      <c r="G171" s="337">
        <f>G172</f>
        <v>629508</v>
      </c>
      <c r="H171" s="337">
        <f>H172</f>
        <v>629508</v>
      </c>
    </row>
    <row r="172" spans="1:8" ht="30.75">
      <c r="A172" s="222" t="s">
        <v>207</v>
      </c>
      <c r="B172" s="51" t="s">
        <v>38</v>
      </c>
      <c r="C172" s="55" t="s">
        <v>46</v>
      </c>
      <c r="D172" s="55" t="s">
        <v>46</v>
      </c>
      <c r="E172" s="58" t="s">
        <v>441</v>
      </c>
      <c r="F172" s="71"/>
      <c r="G172" s="337">
        <f>G173+G175</f>
        <v>629508</v>
      </c>
      <c r="H172" s="337">
        <f>H173+H175</f>
        <v>629508</v>
      </c>
    </row>
    <row r="173" spans="1:8" ht="15">
      <c r="A173" s="222" t="s">
        <v>222</v>
      </c>
      <c r="B173" s="51" t="s">
        <v>38</v>
      </c>
      <c r="C173" s="55" t="s">
        <v>46</v>
      </c>
      <c r="D173" s="55" t="s">
        <v>46</v>
      </c>
      <c r="E173" s="56" t="s">
        <v>209</v>
      </c>
      <c r="F173" s="71"/>
      <c r="G173" s="337">
        <f>G174</f>
        <v>30000</v>
      </c>
      <c r="H173" s="337">
        <f>H174</f>
        <v>30000</v>
      </c>
    </row>
    <row r="174" spans="1:8" ht="30.75">
      <c r="A174" s="223" t="s">
        <v>156</v>
      </c>
      <c r="B174" s="59" t="s">
        <v>38</v>
      </c>
      <c r="C174" s="52" t="s">
        <v>46</v>
      </c>
      <c r="D174" s="52" t="s">
        <v>46</v>
      </c>
      <c r="E174" s="53" t="s">
        <v>209</v>
      </c>
      <c r="F174" s="95">
        <v>200</v>
      </c>
      <c r="G174" s="284">
        <v>30000</v>
      </c>
      <c r="H174" s="284">
        <v>30000</v>
      </c>
    </row>
    <row r="175" spans="1:8" ht="30.75">
      <c r="A175" s="222" t="s">
        <v>208</v>
      </c>
      <c r="B175" s="51" t="s">
        <v>38</v>
      </c>
      <c r="C175" s="55" t="s">
        <v>46</v>
      </c>
      <c r="D175" s="55" t="s">
        <v>46</v>
      </c>
      <c r="E175" s="58" t="s">
        <v>210</v>
      </c>
      <c r="F175" s="188"/>
      <c r="G175" s="337">
        <f>G176</f>
        <v>599508</v>
      </c>
      <c r="H175" s="337">
        <f>H176</f>
        <v>599508</v>
      </c>
    </row>
    <row r="176" spans="1:8" ht="15">
      <c r="A176" s="223" t="s">
        <v>294</v>
      </c>
      <c r="B176" s="59" t="s">
        <v>38</v>
      </c>
      <c r="C176" s="52" t="s">
        <v>46</v>
      </c>
      <c r="D176" s="52" t="s">
        <v>46</v>
      </c>
      <c r="E176" s="60" t="s">
        <v>210</v>
      </c>
      <c r="F176" s="62">
        <v>300</v>
      </c>
      <c r="G176" s="284">
        <v>599508</v>
      </c>
      <c r="H176" s="284">
        <v>599508</v>
      </c>
    </row>
    <row r="177" spans="1:8" ht="15">
      <c r="A177" s="222" t="s">
        <v>126</v>
      </c>
      <c r="B177" s="51" t="s">
        <v>38</v>
      </c>
      <c r="C177" s="82" t="s">
        <v>44</v>
      </c>
      <c r="D177" s="83"/>
      <c r="E177" s="60"/>
      <c r="F177" s="62"/>
      <c r="G177" s="337">
        <f aca="true" t="shared" si="12" ref="G177:H182">G178</f>
        <v>596283</v>
      </c>
      <c r="H177" s="337">
        <f t="shared" si="12"/>
        <v>596283</v>
      </c>
    </row>
    <row r="178" spans="1:8" ht="15">
      <c r="A178" s="222" t="s">
        <v>108</v>
      </c>
      <c r="B178" s="51" t="s">
        <v>38</v>
      </c>
      <c r="C178" s="82" t="s">
        <v>44</v>
      </c>
      <c r="D178" s="55" t="s">
        <v>46</v>
      </c>
      <c r="E178" s="60"/>
      <c r="F178" s="62"/>
      <c r="G178" s="337">
        <f t="shared" si="12"/>
        <v>596283</v>
      </c>
      <c r="H178" s="337">
        <f t="shared" si="12"/>
        <v>596283</v>
      </c>
    </row>
    <row r="179" spans="1:8" ht="62.25">
      <c r="A179" s="222" t="s">
        <v>637</v>
      </c>
      <c r="B179" s="51" t="s">
        <v>38</v>
      </c>
      <c r="C179" s="82" t="s">
        <v>44</v>
      </c>
      <c r="D179" s="55" t="s">
        <v>46</v>
      </c>
      <c r="E179" s="63" t="s">
        <v>371</v>
      </c>
      <c r="F179" s="65"/>
      <c r="G179" s="337">
        <f t="shared" si="12"/>
        <v>596283</v>
      </c>
      <c r="H179" s="337">
        <f t="shared" si="12"/>
        <v>596283</v>
      </c>
    </row>
    <row r="180" spans="1:8" ht="93">
      <c r="A180" s="222" t="s">
        <v>638</v>
      </c>
      <c r="B180" s="51" t="s">
        <v>38</v>
      </c>
      <c r="C180" s="82" t="s">
        <v>44</v>
      </c>
      <c r="D180" s="55" t="s">
        <v>46</v>
      </c>
      <c r="E180" s="63" t="s">
        <v>372</v>
      </c>
      <c r="F180" s="55"/>
      <c r="G180" s="337">
        <f t="shared" si="12"/>
        <v>596283</v>
      </c>
      <c r="H180" s="337">
        <f t="shared" si="12"/>
        <v>596283</v>
      </c>
    </row>
    <row r="181" spans="1:8" ht="62.25">
      <c r="A181" s="222" t="s">
        <v>127</v>
      </c>
      <c r="B181" s="51" t="s">
        <v>38</v>
      </c>
      <c r="C181" s="82" t="s">
        <v>44</v>
      </c>
      <c r="D181" s="55" t="s">
        <v>46</v>
      </c>
      <c r="E181" s="63" t="s">
        <v>448</v>
      </c>
      <c r="F181" s="55"/>
      <c r="G181" s="337">
        <f t="shared" si="12"/>
        <v>596283</v>
      </c>
      <c r="H181" s="337">
        <f t="shared" si="12"/>
        <v>596283</v>
      </c>
    </row>
    <row r="182" spans="1:8" ht="30.75">
      <c r="A182" s="231" t="s">
        <v>461</v>
      </c>
      <c r="B182" s="51" t="s">
        <v>38</v>
      </c>
      <c r="C182" s="82" t="s">
        <v>44</v>
      </c>
      <c r="D182" s="55" t="s">
        <v>46</v>
      </c>
      <c r="E182" s="63" t="s">
        <v>128</v>
      </c>
      <c r="F182" s="55"/>
      <c r="G182" s="337">
        <f t="shared" si="12"/>
        <v>596283</v>
      </c>
      <c r="H182" s="337">
        <f t="shared" si="12"/>
        <v>596283</v>
      </c>
    </row>
    <row r="183" spans="1:8" ht="30.75">
      <c r="A183" s="223" t="s">
        <v>156</v>
      </c>
      <c r="B183" s="59" t="s">
        <v>38</v>
      </c>
      <c r="C183" s="83" t="s">
        <v>44</v>
      </c>
      <c r="D183" s="52" t="s">
        <v>46</v>
      </c>
      <c r="E183" s="80" t="s">
        <v>128</v>
      </c>
      <c r="F183" s="62">
        <v>200</v>
      </c>
      <c r="G183" s="284">
        <v>596283</v>
      </c>
      <c r="H183" s="284">
        <v>596283</v>
      </c>
    </row>
    <row r="184" spans="1:8" ht="15">
      <c r="A184" s="222" t="s">
        <v>169</v>
      </c>
      <c r="B184" s="51" t="s">
        <v>38</v>
      </c>
      <c r="C184" s="55" t="s">
        <v>48</v>
      </c>
      <c r="D184" s="55"/>
      <c r="E184" s="66"/>
      <c r="F184" s="55"/>
      <c r="G184" s="337">
        <f>G185+G200+G191</f>
        <v>12228091</v>
      </c>
      <c r="H184" s="337">
        <f>H185+H200+H191</f>
        <v>16447591</v>
      </c>
    </row>
    <row r="185" spans="1:8" ht="15">
      <c r="A185" s="222" t="s">
        <v>159</v>
      </c>
      <c r="B185" s="51" t="s">
        <v>38</v>
      </c>
      <c r="C185" s="55" t="s">
        <v>48</v>
      </c>
      <c r="D185" s="55" t="s">
        <v>39</v>
      </c>
      <c r="E185" s="66"/>
      <c r="F185" s="96"/>
      <c r="G185" s="337">
        <f>G187</f>
        <v>600000</v>
      </c>
      <c r="H185" s="337">
        <f>H187</f>
        <v>600000</v>
      </c>
    </row>
    <row r="186" spans="1:8" ht="30.75">
      <c r="A186" s="58" t="s">
        <v>600</v>
      </c>
      <c r="B186" s="51" t="s">
        <v>38</v>
      </c>
      <c r="C186" s="55" t="s">
        <v>48</v>
      </c>
      <c r="D186" s="55" t="s">
        <v>39</v>
      </c>
      <c r="E186" s="63" t="s">
        <v>380</v>
      </c>
      <c r="F186" s="96"/>
      <c r="G186" s="337">
        <f aca="true" t="shared" si="13" ref="G186:H189">G187</f>
        <v>600000</v>
      </c>
      <c r="H186" s="337">
        <f t="shared" si="13"/>
        <v>600000</v>
      </c>
    </row>
    <row r="187" spans="1:8" ht="65.25" customHeight="1">
      <c r="A187" s="58" t="s">
        <v>648</v>
      </c>
      <c r="B187" s="51" t="s">
        <v>38</v>
      </c>
      <c r="C187" s="55" t="s">
        <v>48</v>
      </c>
      <c r="D187" s="55" t="s">
        <v>39</v>
      </c>
      <c r="E187" s="63" t="s">
        <v>397</v>
      </c>
      <c r="F187" s="96"/>
      <c r="G187" s="337">
        <f t="shared" si="13"/>
        <v>600000</v>
      </c>
      <c r="H187" s="337">
        <f t="shared" si="13"/>
        <v>600000</v>
      </c>
    </row>
    <row r="188" spans="1:8" ht="30.75">
      <c r="A188" s="225" t="s">
        <v>211</v>
      </c>
      <c r="B188" s="51" t="s">
        <v>38</v>
      </c>
      <c r="C188" s="55" t="s">
        <v>48</v>
      </c>
      <c r="D188" s="55" t="s">
        <v>39</v>
      </c>
      <c r="E188" s="63" t="s">
        <v>449</v>
      </c>
      <c r="F188" s="96"/>
      <c r="G188" s="337">
        <f t="shared" si="13"/>
        <v>600000</v>
      </c>
      <c r="H188" s="337">
        <f t="shared" si="13"/>
        <v>600000</v>
      </c>
    </row>
    <row r="189" spans="1:8" ht="30.75">
      <c r="A189" s="224" t="s">
        <v>284</v>
      </c>
      <c r="B189" s="59" t="s">
        <v>38</v>
      </c>
      <c r="C189" s="52" t="s">
        <v>48</v>
      </c>
      <c r="D189" s="52" t="s">
        <v>39</v>
      </c>
      <c r="E189" s="53" t="s">
        <v>212</v>
      </c>
      <c r="F189" s="70"/>
      <c r="G189" s="284">
        <f t="shared" si="13"/>
        <v>600000</v>
      </c>
      <c r="H189" s="284">
        <f t="shared" si="13"/>
        <v>600000</v>
      </c>
    </row>
    <row r="190" spans="1:8" ht="15">
      <c r="A190" s="223" t="s">
        <v>294</v>
      </c>
      <c r="B190" s="59" t="s">
        <v>38</v>
      </c>
      <c r="C190" s="52" t="s">
        <v>48</v>
      </c>
      <c r="D190" s="52" t="s">
        <v>39</v>
      </c>
      <c r="E190" s="53" t="s">
        <v>212</v>
      </c>
      <c r="F190" s="62">
        <v>300</v>
      </c>
      <c r="G190" s="284">
        <v>600000</v>
      </c>
      <c r="H190" s="284">
        <v>600000</v>
      </c>
    </row>
    <row r="191" spans="1:8" ht="15">
      <c r="A191" s="222" t="s">
        <v>170</v>
      </c>
      <c r="B191" s="51" t="s">
        <v>38</v>
      </c>
      <c r="C191" s="55" t="s">
        <v>48</v>
      </c>
      <c r="D191" s="55" t="s">
        <v>42</v>
      </c>
      <c r="E191" s="63"/>
      <c r="F191" s="62"/>
      <c r="G191" s="337">
        <f aca="true" t="shared" si="14" ref="G191:H194">G192</f>
        <v>8950491</v>
      </c>
      <c r="H191" s="337">
        <f t="shared" si="14"/>
        <v>13169991</v>
      </c>
    </row>
    <row r="192" spans="1:8" ht="30.75">
      <c r="A192" s="58" t="s">
        <v>600</v>
      </c>
      <c r="B192" s="51" t="s">
        <v>38</v>
      </c>
      <c r="C192" s="55" t="s">
        <v>48</v>
      </c>
      <c r="D192" s="55" t="s">
        <v>42</v>
      </c>
      <c r="E192" s="63" t="s">
        <v>380</v>
      </c>
      <c r="F192" s="65"/>
      <c r="G192" s="337">
        <f t="shared" si="14"/>
        <v>8950491</v>
      </c>
      <c r="H192" s="337">
        <f t="shared" si="14"/>
        <v>13169991</v>
      </c>
    </row>
    <row r="193" spans="1:8" ht="62.25">
      <c r="A193" s="58" t="s">
        <v>603</v>
      </c>
      <c r="B193" s="51" t="s">
        <v>38</v>
      </c>
      <c r="C193" s="55" t="s">
        <v>48</v>
      </c>
      <c r="D193" s="55" t="s">
        <v>42</v>
      </c>
      <c r="E193" s="63" t="s">
        <v>396</v>
      </c>
      <c r="F193" s="65"/>
      <c r="G193" s="337">
        <f>G194+G197</f>
        <v>8950491</v>
      </c>
      <c r="H193" s="337">
        <f>H194+H197</f>
        <v>13169991</v>
      </c>
    </row>
    <row r="194" spans="1:8" ht="62.25">
      <c r="A194" s="222" t="s">
        <v>213</v>
      </c>
      <c r="B194" s="51" t="s">
        <v>38</v>
      </c>
      <c r="C194" s="55" t="s">
        <v>48</v>
      </c>
      <c r="D194" s="55" t="s">
        <v>42</v>
      </c>
      <c r="E194" s="58" t="s">
        <v>451</v>
      </c>
      <c r="F194" s="70"/>
      <c r="G194" s="337">
        <f t="shared" si="14"/>
        <v>4866293</v>
      </c>
      <c r="H194" s="337">
        <f t="shared" si="14"/>
        <v>5001596</v>
      </c>
    </row>
    <row r="195" spans="1:8" ht="30.75">
      <c r="A195" s="224" t="s">
        <v>171</v>
      </c>
      <c r="B195" s="59" t="s">
        <v>38</v>
      </c>
      <c r="C195" s="52" t="s">
        <v>48</v>
      </c>
      <c r="D195" s="52" t="s">
        <v>42</v>
      </c>
      <c r="E195" s="60" t="s">
        <v>214</v>
      </c>
      <c r="F195" s="70"/>
      <c r="G195" s="284">
        <f>G196</f>
        <v>4866293</v>
      </c>
      <c r="H195" s="284">
        <f>H196</f>
        <v>5001596</v>
      </c>
    </row>
    <row r="196" spans="1:8" ht="15">
      <c r="A196" s="223" t="s">
        <v>294</v>
      </c>
      <c r="B196" s="59" t="s">
        <v>38</v>
      </c>
      <c r="C196" s="52" t="s">
        <v>48</v>
      </c>
      <c r="D196" s="52" t="s">
        <v>42</v>
      </c>
      <c r="E196" s="60" t="s">
        <v>214</v>
      </c>
      <c r="F196" s="62">
        <v>300</v>
      </c>
      <c r="G196" s="284">
        <v>4866293</v>
      </c>
      <c r="H196" s="284">
        <v>5001596</v>
      </c>
    </row>
    <row r="197" spans="1:8" ht="46.5">
      <c r="A197" s="301" t="s">
        <v>680</v>
      </c>
      <c r="B197" s="302" t="s">
        <v>38</v>
      </c>
      <c r="C197" s="357" t="s">
        <v>48</v>
      </c>
      <c r="D197" s="357" t="s">
        <v>42</v>
      </c>
      <c r="E197" s="303" t="s">
        <v>688</v>
      </c>
      <c r="F197" s="304"/>
      <c r="G197" s="337">
        <f>G198</f>
        <v>4084198</v>
      </c>
      <c r="H197" s="337">
        <f>H198</f>
        <v>8168395</v>
      </c>
    </row>
    <row r="198" spans="1:8" ht="62.25">
      <c r="A198" s="296" t="s">
        <v>694</v>
      </c>
      <c r="B198" s="297" t="s">
        <v>38</v>
      </c>
      <c r="C198" s="52" t="s">
        <v>48</v>
      </c>
      <c r="D198" s="52" t="s">
        <v>42</v>
      </c>
      <c r="E198" s="299" t="s">
        <v>681</v>
      </c>
      <c r="F198" s="300"/>
      <c r="G198" s="284">
        <f>G199</f>
        <v>4084198</v>
      </c>
      <c r="H198" s="284">
        <f>H199</f>
        <v>8168395</v>
      </c>
    </row>
    <row r="199" spans="1:8" ht="30.75">
      <c r="A199" s="356" t="s">
        <v>682</v>
      </c>
      <c r="B199" s="297" t="s">
        <v>38</v>
      </c>
      <c r="C199" s="52" t="s">
        <v>48</v>
      </c>
      <c r="D199" s="52" t="s">
        <v>42</v>
      </c>
      <c r="E199" s="299" t="s">
        <v>681</v>
      </c>
      <c r="F199" s="300">
        <v>400</v>
      </c>
      <c r="G199" s="284">
        <v>4084198</v>
      </c>
      <c r="H199" s="284">
        <v>8168395</v>
      </c>
    </row>
    <row r="200" spans="1:8" ht="15">
      <c r="A200" s="222" t="s">
        <v>53</v>
      </c>
      <c r="B200" s="51" t="s">
        <v>38</v>
      </c>
      <c r="C200" s="55" t="s">
        <v>48</v>
      </c>
      <c r="D200" s="55" t="s">
        <v>45</v>
      </c>
      <c r="E200" s="66"/>
      <c r="F200" s="62"/>
      <c r="G200" s="337">
        <f>G201+G210</f>
        <v>2677600</v>
      </c>
      <c r="H200" s="337">
        <f>H201+H210</f>
        <v>2677600</v>
      </c>
    </row>
    <row r="201" spans="1:8" ht="30.75">
      <c r="A201" s="58" t="s">
        <v>600</v>
      </c>
      <c r="B201" s="51" t="s">
        <v>38</v>
      </c>
      <c r="C201" s="55" t="s">
        <v>48</v>
      </c>
      <c r="D201" s="55" t="s">
        <v>45</v>
      </c>
      <c r="E201" s="63" t="s">
        <v>380</v>
      </c>
      <c r="F201" s="62"/>
      <c r="G201" s="337">
        <f>G202</f>
        <v>2342900</v>
      </c>
      <c r="H201" s="337">
        <f>H202</f>
        <v>2342900</v>
      </c>
    </row>
    <row r="202" spans="1:8" ht="78">
      <c r="A202" s="58" t="s">
        <v>641</v>
      </c>
      <c r="B202" s="51" t="s">
        <v>38</v>
      </c>
      <c r="C202" s="55" t="s">
        <v>48</v>
      </c>
      <c r="D202" s="55" t="s">
        <v>45</v>
      </c>
      <c r="E202" s="63" t="s">
        <v>395</v>
      </c>
      <c r="F202" s="65"/>
      <c r="G202" s="337">
        <f>G203</f>
        <v>2342900</v>
      </c>
      <c r="H202" s="337">
        <f>H203</f>
        <v>2342900</v>
      </c>
    </row>
    <row r="203" spans="1:8" ht="46.5">
      <c r="A203" s="225" t="s">
        <v>215</v>
      </c>
      <c r="B203" s="51" t="s">
        <v>38</v>
      </c>
      <c r="C203" s="55" t="s">
        <v>48</v>
      </c>
      <c r="D203" s="55" t="s">
        <v>45</v>
      </c>
      <c r="E203" s="58" t="s">
        <v>452</v>
      </c>
      <c r="F203" s="71"/>
      <c r="G203" s="337">
        <f>G204+G207</f>
        <v>2342900</v>
      </c>
      <c r="H203" s="337">
        <f>H204+H207</f>
        <v>2342900</v>
      </c>
    </row>
    <row r="204" spans="1:8" ht="36" customHeight="1">
      <c r="A204" s="224" t="s">
        <v>19</v>
      </c>
      <c r="B204" s="59" t="s">
        <v>38</v>
      </c>
      <c r="C204" s="52" t="s">
        <v>48</v>
      </c>
      <c r="D204" s="52" t="s">
        <v>45</v>
      </c>
      <c r="E204" s="60" t="s">
        <v>216</v>
      </c>
      <c r="F204" s="70"/>
      <c r="G204" s="337">
        <f>G205+G206</f>
        <v>1673500</v>
      </c>
      <c r="H204" s="337">
        <f>H205+H206</f>
        <v>1673500</v>
      </c>
    </row>
    <row r="205" spans="1:8" ht="62.25">
      <c r="A205" s="223" t="s">
        <v>50</v>
      </c>
      <c r="B205" s="59" t="s">
        <v>38</v>
      </c>
      <c r="C205" s="52" t="s">
        <v>48</v>
      </c>
      <c r="D205" s="52" t="s">
        <v>45</v>
      </c>
      <c r="E205" s="60" t="s">
        <v>216</v>
      </c>
      <c r="F205" s="70">
        <v>100</v>
      </c>
      <c r="G205" s="284">
        <v>1540473</v>
      </c>
      <c r="H205" s="284">
        <v>1540473</v>
      </c>
    </row>
    <row r="206" spans="1:8" ht="30.75">
      <c r="A206" s="223" t="s">
        <v>156</v>
      </c>
      <c r="B206" s="59" t="s">
        <v>38</v>
      </c>
      <c r="C206" s="52" t="s">
        <v>48</v>
      </c>
      <c r="D206" s="52" t="s">
        <v>45</v>
      </c>
      <c r="E206" s="60" t="s">
        <v>216</v>
      </c>
      <c r="F206" s="70">
        <v>200</v>
      </c>
      <c r="G206" s="284">
        <v>133027</v>
      </c>
      <c r="H206" s="284">
        <v>133027</v>
      </c>
    </row>
    <row r="207" spans="1:8" ht="62.25">
      <c r="A207" s="301" t="s">
        <v>524</v>
      </c>
      <c r="B207" s="302" t="s">
        <v>38</v>
      </c>
      <c r="C207" s="292" t="s">
        <v>48</v>
      </c>
      <c r="D207" s="292" t="s">
        <v>45</v>
      </c>
      <c r="E207" s="303" t="s">
        <v>525</v>
      </c>
      <c r="F207" s="304"/>
      <c r="G207" s="337">
        <f>G208+G209</f>
        <v>669400</v>
      </c>
      <c r="H207" s="337">
        <f>H208+H209</f>
        <v>669400</v>
      </c>
    </row>
    <row r="208" spans="1:8" ht="62.25">
      <c r="A208" s="296" t="s">
        <v>50</v>
      </c>
      <c r="B208" s="297" t="s">
        <v>38</v>
      </c>
      <c r="C208" s="298" t="s">
        <v>48</v>
      </c>
      <c r="D208" s="298" t="s">
        <v>45</v>
      </c>
      <c r="E208" s="299" t="s">
        <v>525</v>
      </c>
      <c r="F208" s="300">
        <v>100</v>
      </c>
      <c r="G208" s="284">
        <v>615039</v>
      </c>
      <c r="H208" s="284">
        <v>615039</v>
      </c>
    </row>
    <row r="209" spans="1:8" ht="30.75">
      <c r="A209" s="223" t="s">
        <v>156</v>
      </c>
      <c r="B209" s="297" t="s">
        <v>38</v>
      </c>
      <c r="C209" s="298" t="s">
        <v>48</v>
      </c>
      <c r="D209" s="298" t="s">
        <v>45</v>
      </c>
      <c r="E209" s="299" t="s">
        <v>525</v>
      </c>
      <c r="F209" s="300">
        <v>200</v>
      </c>
      <c r="G209" s="284">
        <v>54361</v>
      </c>
      <c r="H209" s="284">
        <v>54361</v>
      </c>
    </row>
    <row r="210" spans="1:8" ht="30.75">
      <c r="A210" s="58" t="s">
        <v>642</v>
      </c>
      <c r="B210" s="51" t="s">
        <v>38</v>
      </c>
      <c r="C210" s="55" t="s">
        <v>48</v>
      </c>
      <c r="D210" s="55" t="s">
        <v>45</v>
      </c>
      <c r="E210" s="63" t="s">
        <v>386</v>
      </c>
      <c r="F210" s="55"/>
      <c r="G210" s="337">
        <f aca="true" t="shared" si="15" ref="G210:H212">G211</f>
        <v>334700</v>
      </c>
      <c r="H210" s="337">
        <f t="shared" si="15"/>
        <v>334700</v>
      </c>
    </row>
    <row r="211" spans="1:8" ht="62.25">
      <c r="A211" s="58" t="s">
        <v>643</v>
      </c>
      <c r="B211" s="51" t="s">
        <v>38</v>
      </c>
      <c r="C211" s="55" t="s">
        <v>48</v>
      </c>
      <c r="D211" s="55" t="s">
        <v>45</v>
      </c>
      <c r="E211" s="63" t="s">
        <v>456</v>
      </c>
      <c r="F211" s="55"/>
      <c r="G211" s="337">
        <f t="shared" si="15"/>
        <v>334700</v>
      </c>
      <c r="H211" s="337">
        <f t="shared" si="15"/>
        <v>334700</v>
      </c>
    </row>
    <row r="212" spans="1:8" ht="30.75">
      <c r="A212" s="58" t="s">
        <v>217</v>
      </c>
      <c r="B212" s="51" t="s">
        <v>38</v>
      </c>
      <c r="C212" s="55" t="s">
        <v>48</v>
      </c>
      <c r="D212" s="55" t="s">
        <v>45</v>
      </c>
      <c r="E212" s="58" t="s">
        <v>459</v>
      </c>
      <c r="F212" s="71"/>
      <c r="G212" s="337">
        <f t="shared" si="15"/>
        <v>334700</v>
      </c>
      <c r="H212" s="337">
        <f t="shared" si="15"/>
        <v>334700</v>
      </c>
    </row>
    <row r="213" spans="1:8" ht="46.5">
      <c r="A213" s="224" t="s">
        <v>322</v>
      </c>
      <c r="B213" s="59" t="s">
        <v>38</v>
      </c>
      <c r="C213" s="52" t="s">
        <v>48</v>
      </c>
      <c r="D213" s="52" t="s">
        <v>45</v>
      </c>
      <c r="E213" s="60" t="s">
        <v>218</v>
      </c>
      <c r="F213" s="70"/>
      <c r="G213" s="284">
        <f>G214+G215</f>
        <v>334700</v>
      </c>
      <c r="H213" s="284">
        <f>H214+H215</f>
        <v>334700</v>
      </c>
    </row>
    <row r="214" spans="1:8" ht="62.25">
      <c r="A214" s="223" t="s">
        <v>50</v>
      </c>
      <c r="B214" s="59" t="s">
        <v>38</v>
      </c>
      <c r="C214" s="52" t="s">
        <v>48</v>
      </c>
      <c r="D214" s="52" t="s">
        <v>45</v>
      </c>
      <c r="E214" s="60" t="s">
        <v>218</v>
      </c>
      <c r="F214" s="62">
        <v>100</v>
      </c>
      <c r="G214" s="284">
        <v>312390</v>
      </c>
      <c r="H214" s="284">
        <v>312390</v>
      </c>
    </row>
    <row r="215" spans="1:8" ht="30.75">
      <c r="A215" s="223" t="s">
        <v>156</v>
      </c>
      <c r="B215" s="59" t="s">
        <v>38</v>
      </c>
      <c r="C215" s="52" t="s">
        <v>48</v>
      </c>
      <c r="D215" s="52" t="s">
        <v>45</v>
      </c>
      <c r="E215" s="60" t="s">
        <v>218</v>
      </c>
      <c r="F215" s="62">
        <v>200</v>
      </c>
      <c r="G215" s="284">
        <v>22310</v>
      </c>
      <c r="H215" s="284">
        <v>22310</v>
      </c>
    </row>
    <row r="216" spans="1:8" ht="15">
      <c r="A216" s="222" t="s">
        <v>31</v>
      </c>
      <c r="B216" s="51" t="s">
        <v>38</v>
      </c>
      <c r="C216" s="55" t="s">
        <v>270</v>
      </c>
      <c r="D216" s="55"/>
      <c r="E216" s="66"/>
      <c r="F216" s="62"/>
      <c r="G216" s="337">
        <f aca="true" t="shared" si="16" ref="G216:H221">G217</f>
        <v>310130</v>
      </c>
      <c r="H216" s="337">
        <f t="shared" si="16"/>
        <v>310130</v>
      </c>
    </row>
    <row r="217" spans="1:8" ht="15">
      <c r="A217" s="222" t="s">
        <v>32</v>
      </c>
      <c r="B217" s="51" t="s">
        <v>38</v>
      </c>
      <c r="C217" s="55" t="s">
        <v>270</v>
      </c>
      <c r="D217" s="55" t="s">
        <v>39</v>
      </c>
      <c r="E217" s="66"/>
      <c r="F217" s="62"/>
      <c r="G217" s="337">
        <f t="shared" si="16"/>
        <v>310130</v>
      </c>
      <c r="H217" s="337">
        <f t="shared" si="16"/>
        <v>310130</v>
      </c>
    </row>
    <row r="218" spans="1:8" ht="62.25">
      <c r="A218" s="58" t="s">
        <v>628</v>
      </c>
      <c r="B218" s="51" t="s">
        <v>38</v>
      </c>
      <c r="C218" s="55" t="s">
        <v>270</v>
      </c>
      <c r="D218" s="55" t="s">
        <v>39</v>
      </c>
      <c r="E218" s="63" t="s">
        <v>391</v>
      </c>
      <c r="F218" s="65"/>
      <c r="G218" s="337">
        <f t="shared" si="16"/>
        <v>310130</v>
      </c>
      <c r="H218" s="337">
        <f t="shared" si="16"/>
        <v>310130</v>
      </c>
    </row>
    <row r="219" spans="1:8" ht="93">
      <c r="A219" s="222" t="s">
        <v>644</v>
      </c>
      <c r="B219" s="51" t="s">
        <v>38</v>
      </c>
      <c r="C219" s="55" t="s">
        <v>270</v>
      </c>
      <c r="D219" s="55" t="s">
        <v>39</v>
      </c>
      <c r="E219" s="63" t="s">
        <v>394</v>
      </c>
      <c r="F219" s="65"/>
      <c r="G219" s="337">
        <f>G220+G223</f>
        <v>310130</v>
      </c>
      <c r="H219" s="337">
        <f>H220+H223</f>
        <v>310130</v>
      </c>
    </row>
    <row r="220" spans="1:8" ht="62.25">
      <c r="A220" s="225" t="s">
        <v>226</v>
      </c>
      <c r="B220" s="51" t="s">
        <v>38</v>
      </c>
      <c r="C220" s="55" t="s">
        <v>270</v>
      </c>
      <c r="D220" s="55" t="s">
        <v>39</v>
      </c>
      <c r="E220" s="58" t="s">
        <v>453</v>
      </c>
      <c r="F220" s="71"/>
      <c r="G220" s="337">
        <f t="shared" si="16"/>
        <v>290130</v>
      </c>
      <c r="H220" s="337">
        <f t="shared" si="16"/>
        <v>290130</v>
      </c>
    </row>
    <row r="221" spans="1:8" ht="50.25" customHeight="1">
      <c r="A221" s="223" t="s">
        <v>269</v>
      </c>
      <c r="B221" s="59" t="s">
        <v>38</v>
      </c>
      <c r="C221" s="52" t="s">
        <v>270</v>
      </c>
      <c r="D221" s="52" t="s">
        <v>39</v>
      </c>
      <c r="E221" s="60" t="s">
        <v>227</v>
      </c>
      <c r="F221" s="70"/>
      <c r="G221" s="284">
        <f t="shared" si="16"/>
        <v>290130</v>
      </c>
      <c r="H221" s="284">
        <f t="shared" si="16"/>
        <v>290130</v>
      </c>
    </row>
    <row r="222" spans="1:8" ht="30.75">
      <c r="A222" s="223" t="s">
        <v>156</v>
      </c>
      <c r="B222" s="59" t="s">
        <v>38</v>
      </c>
      <c r="C222" s="52" t="s">
        <v>270</v>
      </c>
      <c r="D222" s="52" t="s">
        <v>39</v>
      </c>
      <c r="E222" s="60" t="s">
        <v>227</v>
      </c>
      <c r="F222" s="62">
        <v>200</v>
      </c>
      <c r="G222" s="284">
        <v>290130</v>
      </c>
      <c r="H222" s="284">
        <v>290130</v>
      </c>
    </row>
    <row r="223" spans="1:8" ht="51" customHeight="1">
      <c r="A223" s="225" t="s">
        <v>362</v>
      </c>
      <c r="B223" s="51" t="s">
        <v>38</v>
      </c>
      <c r="C223" s="55" t="s">
        <v>270</v>
      </c>
      <c r="D223" s="55" t="s">
        <v>39</v>
      </c>
      <c r="E223" s="58" t="s">
        <v>454</v>
      </c>
      <c r="F223" s="71"/>
      <c r="G223" s="337">
        <f>G224</f>
        <v>20000</v>
      </c>
      <c r="H223" s="337">
        <f>H224</f>
        <v>20000</v>
      </c>
    </row>
    <row r="224" spans="1:8" ht="51" customHeight="1">
      <c r="A224" s="223" t="s">
        <v>269</v>
      </c>
      <c r="B224" s="59" t="s">
        <v>38</v>
      </c>
      <c r="C224" s="52" t="s">
        <v>270</v>
      </c>
      <c r="D224" s="52" t="s">
        <v>39</v>
      </c>
      <c r="E224" s="60" t="s">
        <v>361</v>
      </c>
      <c r="F224" s="70"/>
      <c r="G224" s="284">
        <f>G225</f>
        <v>20000</v>
      </c>
      <c r="H224" s="284">
        <f>H225</f>
        <v>20000</v>
      </c>
    </row>
    <row r="225" spans="1:8" ht="30.75">
      <c r="A225" s="223" t="s">
        <v>156</v>
      </c>
      <c r="B225" s="59" t="s">
        <v>38</v>
      </c>
      <c r="C225" s="52" t="s">
        <v>270</v>
      </c>
      <c r="D225" s="52" t="s">
        <v>39</v>
      </c>
      <c r="E225" s="60" t="s">
        <v>361</v>
      </c>
      <c r="F225" s="62">
        <v>200</v>
      </c>
      <c r="G225" s="284">
        <v>20000</v>
      </c>
      <c r="H225" s="284">
        <v>20000</v>
      </c>
    </row>
    <row r="226" spans="1:8" ht="30.75">
      <c r="A226" s="222" t="s">
        <v>43</v>
      </c>
      <c r="B226" s="51" t="s">
        <v>3</v>
      </c>
      <c r="C226" s="55"/>
      <c r="D226" s="55"/>
      <c r="E226" s="66"/>
      <c r="F226" s="62"/>
      <c r="G226" s="337">
        <f>G227+G235+G264</f>
        <v>52789950</v>
      </c>
      <c r="H226" s="337">
        <f>H227+H235+H264</f>
        <v>54617687</v>
      </c>
    </row>
    <row r="227" spans="1:8" ht="15">
      <c r="A227" s="222" t="s">
        <v>11</v>
      </c>
      <c r="B227" s="51" t="s">
        <v>3</v>
      </c>
      <c r="C227" s="55" t="s">
        <v>39</v>
      </c>
      <c r="D227" s="55"/>
      <c r="E227" s="66"/>
      <c r="F227" s="62"/>
      <c r="G227" s="337">
        <f>G228</f>
        <v>2685028</v>
      </c>
      <c r="H227" s="337">
        <f>H228</f>
        <v>2685028</v>
      </c>
    </row>
    <row r="228" spans="1:8" ht="46.5">
      <c r="A228" s="222" t="s">
        <v>282</v>
      </c>
      <c r="B228" s="51" t="s">
        <v>3</v>
      </c>
      <c r="C228" s="55" t="s">
        <v>39</v>
      </c>
      <c r="D228" s="55" t="s">
        <v>45</v>
      </c>
      <c r="E228" s="66"/>
      <c r="F228" s="62"/>
      <c r="G228" s="337">
        <f aca="true" t="shared" si="17" ref="G228:H231">G229</f>
        <v>2685028</v>
      </c>
      <c r="H228" s="337">
        <f t="shared" si="17"/>
        <v>2685028</v>
      </c>
    </row>
    <row r="229" spans="1:8" ht="46.5">
      <c r="A229" s="58" t="s">
        <v>645</v>
      </c>
      <c r="B229" s="51" t="s">
        <v>3</v>
      </c>
      <c r="C229" s="55" t="s">
        <v>39</v>
      </c>
      <c r="D229" s="55" t="s">
        <v>45</v>
      </c>
      <c r="E229" s="63" t="s">
        <v>375</v>
      </c>
      <c r="F229" s="65"/>
      <c r="G229" s="337">
        <f t="shared" si="17"/>
        <v>2685028</v>
      </c>
      <c r="H229" s="337">
        <f t="shared" si="17"/>
        <v>2685028</v>
      </c>
    </row>
    <row r="230" spans="1:8" ht="78">
      <c r="A230" s="58" t="s">
        <v>599</v>
      </c>
      <c r="B230" s="51" t="s">
        <v>3</v>
      </c>
      <c r="C230" s="55" t="s">
        <v>39</v>
      </c>
      <c r="D230" s="55" t="s">
        <v>45</v>
      </c>
      <c r="E230" s="58" t="s">
        <v>376</v>
      </c>
      <c r="F230" s="71"/>
      <c r="G230" s="337">
        <f t="shared" si="17"/>
        <v>2685028</v>
      </c>
      <c r="H230" s="337">
        <f t="shared" si="17"/>
        <v>2685028</v>
      </c>
    </row>
    <row r="231" spans="1:8" ht="46.5">
      <c r="A231" s="225" t="s">
        <v>229</v>
      </c>
      <c r="B231" s="51" t="s">
        <v>3</v>
      </c>
      <c r="C231" s="55" t="s">
        <v>39</v>
      </c>
      <c r="D231" s="55" t="s">
        <v>45</v>
      </c>
      <c r="E231" s="58" t="s">
        <v>377</v>
      </c>
      <c r="F231" s="71"/>
      <c r="G231" s="337">
        <f t="shared" si="17"/>
        <v>2685028</v>
      </c>
      <c r="H231" s="337">
        <f t="shared" si="17"/>
        <v>2685028</v>
      </c>
    </row>
    <row r="232" spans="1:8" ht="30.75">
      <c r="A232" s="224" t="s">
        <v>176</v>
      </c>
      <c r="B232" s="59" t="s">
        <v>3</v>
      </c>
      <c r="C232" s="52" t="s">
        <v>39</v>
      </c>
      <c r="D232" s="52" t="s">
        <v>45</v>
      </c>
      <c r="E232" s="60" t="s">
        <v>230</v>
      </c>
      <c r="F232" s="70"/>
      <c r="G232" s="284">
        <f>G233+G234</f>
        <v>2685028</v>
      </c>
      <c r="H232" s="284">
        <f>H233+H234</f>
        <v>2685028</v>
      </c>
    </row>
    <row r="233" spans="1:8" ht="62.25">
      <c r="A233" s="223" t="s">
        <v>50</v>
      </c>
      <c r="B233" s="59" t="s">
        <v>3</v>
      </c>
      <c r="C233" s="52" t="s">
        <v>39</v>
      </c>
      <c r="D233" s="52" t="s">
        <v>45</v>
      </c>
      <c r="E233" s="60" t="s">
        <v>230</v>
      </c>
      <c r="F233" s="62">
        <v>100</v>
      </c>
      <c r="G233" s="284">
        <v>2404428</v>
      </c>
      <c r="H233" s="284">
        <v>2404428</v>
      </c>
    </row>
    <row r="234" spans="1:8" ht="30.75">
      <c r="A234" s="223" t="s">
        <v>156</v>
      </c>
      <c r="B234" s="59" t="s">
        <v>3</v>
      </c>
      <c r="C234" s="52" t="s">
        <v>39</v>
      </c>
      <c r="D234" s="52" t="s">
        <v>45</v>
      </c>
      <c r="E234" s="60" t="s">
        <v>230</v>
      </c>
      <c r="F234" s="62">
        <v>200</v>
      </c>
      <c r="G234" s="284">
        <v>280600</v>
      </c>
      <c r="H234" s="284">
        <v>280600</v>
      </c>
    </row>
    <row r="235" spans="1:8" ht="15">
      <c r="A235" s="222" t="s">
        <v>169</v>
      </c>
      <c r="B235" s="51" t="s">
        <v>3</v>
      </c>
      <c r="C235" s="55" t="s">
        <v>48</v>
      </c>
      <c r="D235" s="55"/>
      <c r="E235" s="63"/>
      <c r="F235" s="62"/>
      <c r="G235" s="337">
        <f>G236+G253</f>
        <v>44216902</v>
      </c>
      <c r="H235" s="337">
        <f>H236+H253</f>
        <v>46518388</v>
      </c>
    </row>
    <row r="236" spans="1:8" ht="15">
      <c r="A236" s="222" t="s">
        <v>295</v>
      </c>
      <c r="B236" s="51" t="s">
        <v>3</v>
      </c>
      <c r="C236" s="55" t="s">
        <v>48</v>
      </c>
      <c r="D236" s="55" t="s">
        <v>41</v>
      </c>
      <c r="E236" s="63"/>
      <c r="F236" s="62"/>
      <c r="G236" s="337">
        <f aca="true" t="shared" si="18" ref="G236:H238">G237</f>
        <v>5103850</v>
      </c>
      <c r="H236" s="337">
        <f t="shared" si="18"/>
        <v>5103850</v>
      </c>
    </row>
    <row r="237" spans="1:8" ht="30.75">
      <c r="A237" s="58" t="s">
        <v>600</v>
      </c>
      <c r="B237" s="51" t="s">
        <v>3</v>
      </c>
      <c r="C237" s="55" t="s">
        <v>48</v>
      </c>
      <c r="D237" s="55" t="s">
        <v>41</v>
      </c>
      <c r="E237" s="63" t="s">
        <v>380</v>
      </c>
      <c r="F237" s="65"/>
      <c r="G237" s="337">
        <f t="shared" si="18"/>
        <v>5103850</v>
      </c>
      <c r="H237" s="337">
        <f t="shared" si="18"/>
        <v>5103850</v>
      </c>
    </row>
    <row r="238" spans="1:8" ht="62.25">
      <c r="A238" s="58" t="s">
        <v>639</v>
      </c>
      <c r="B238" s="51" t="s">
        <v>3</v>
      </c>
      <c r="C238" s="55" t="s">
        <v>48</v>
      </c>
      <c r="D238" s="55" t="s">
        <v>41</v>
      </c>
      <c r="E238" s="63" t="s">
        <v>397</v>
      </c>
      <c r="F238" s="65"/>
      <c r="G238" s="337">
        <f t="shared" si="18"/>
        <v>5103850</v>
      </c>
      <c r="H238" s="337">
        <f t="shared" si="18"/>
        <v>5103850</v>
      </c>
    </row>
    <row r="239" spans="1:8" ht="30.75">
      <c r="A239" s="225" t="s">
        <v>211</v>
      </c>
      <c r="B239" s="51" t="s">
        <v>3</v>
      </c>
      <c r="C239" s="55" t="s">
        <v>48</v>
      </c>
      <c r="D239" s="55" t="s">
        <v>41</v>
      </c>
      <c r="E239" s="58" t="s">
        <v>449</v>
      </c>
      <c r="F239" s="71"/>
      <c r="G239" s="284">
        <f>G240+G243+G246</f>
        <v>5103850</v>
      </c>
      <c r="H239" s="284">
        <f>H240+H243+H246</f>
        <v>5103850</v>
      </c>
    </row>
    <row r="240" spans="1:8" ht="35.25" customHeight="1">
      <c r="A240" s="222" t="s">
        <v>231</v>
      </c>
      <c r="B240" s="51" t="s">
        <v>3</v>
      </c>
      <c r="C240" s="261" t="s">
        <v>48</v>
      </c>
      <c r="D240" s="261" t="s">
        <v>41</v>
      </c>
      <c r="E240" s="58" t="s">
        <v>233</v>
      </c>
      <c r="F240" s="71"/>
      <c r="G240" s="337">
        <f>G241+G242</f>
        <v>91443</v>
      </c>
      <c r="H240" s="337">
        <f>H241+H242</f>
        <v>91443</v>
      </c>
    </row>
    <row r="241" spans="1:8" ht="30.75">
      <c r="A241" s="223" t="s">
        <v>156</v>
      </c>
      <c r="B241" s="59" t="s">
        <v>3</v>
      </c>
      <c r="C241" s="52" t="s">
        <v>48</v>
      </c>
      <c r="D241" s="52" t="s">
        <v>41</v>
      </c>
      <c r="E241" s="60" t="s">
        <v>233</v>
      </c>
      <c r="F241" s="62">
        <v>200</v>
      </c>
      <c r="G241" s="284">
        <v>1350</v>
      </c>
      <c r="H241" s="284">
        <v>1350</v>
      </c>
    </row>
    <row r="242" spans="1:8" ht="15">
      <c r="A242" s="223" t="s">
        <v>294</v>
      </c>
      <c r="B242" s="59" t="s">
        <v>3</v>
      </c>
      <c r="C242" s="52" t="s">
        <v>48</v>
      </c>
      <c r="D242" s="52" t="s">
        <v>41</v>
      </c>
      <c r="E242" s="60" t="s">
        <v>233</v>
      </c>
      <c r="F242" s="62">
        <v>300</v>
      </c>
      <c r="G242" s="284">
        <v>90093</v>
      </c>
      <c r="H242" s="284">
        <v>90093</v>
      </c>
    </row>
    <row r="243" spans="1:8" ht="30.75">
      <c r="A243" s="225" t="s">
        <v>271</v>
      </c>
      <c r="B243" s="51" t="s">
        <v>3</v>
      </c>
      <c r="C243" s="261" t="s">
        <v>48</v>
      </c>
      <c r="D243" s="261" t="s">
        <v>41</v>
      </c>
      <c r="E243" s="58" t="s">
        <v>234</v>
      </c>
      <c r="F243" s="71"/>
      <c r="G243" s="337">
        <f>G244+G245</f>
        <v>136147</v>
      </c>
      <c r="H243" s="337">
        <f>H244+H245</f>
        <v>136147</v>
      </c>
    </row>
    <row r="244" spans="1:8" ht="30.75">
      <c r="A244" s="223" t="s">
        <v>156</v>
      </c>
      <c r="B244" s="59" t="s">
        <v>3</v>
      </c>
      <c r="C244" s="52" t="s">
        <v>48</v>
      </c>
      <c r="D244" s="52" t="s">
        <v>41</v>
      </c>
      <c r="E244" s="60" t="s">
        <v>234</v>
      </c>
      <c r="F244" s="70">
        <v>200</v>
      </c>
      <c r="G244" s="284">
        <v>2200</v>
      </c>
      <c r="H244" s="284">
        <v>2200</v>
      </c>
    </row>
    <row r="245" spans="1:8" ht="15">
      <c r="A245" s="223" t="s">
        <v>294</v>
      </c>
      <c r="B245" s="59" t="s">
        <v>3</v>
      </c>
      <c r="C245" s="52" t="s">
        <v>48</v>
      </c>
      <c r="D245" s="52" t="s">
        <v>41</v>
      </c>
      <c r="E245" s="60" t="s">
        <v>234</v>
      </c>
      <c r="F245" s="62">
        <v>300</v>
      </c>
      <c r="G245" s="284">
        <v>133947</v>
      </c>
      <c r="H245" s="284">
        <v>133947</v>
      </c>
    </row>
    <row r="246" spans="1:8" ht="30.75">
      <c r="A246" s="222" t="s">
        <v>286</v>
      </c>
      <c r="B246" s="51" t="s">
        <v>3</v>
      </c>
      <c r="C246" s="261" t="s">
        <v>48</v>
      </c>
      <c r="D246" s="261" t="s">
        <v>41</v>
      </c>
      <c r="E246" s="58" t="s">
        <v>235</v>
      </c>
      <c r="F246" s="71"/>
      <c r="G246" s="337">
        <f>G247+G250</f>
        <v>4876260</v>
      </c>
      <c r="H246" s="337">
        <f>H247+H250</f>
        <v>4876260</v>
      </c>
    </row>
    <row r="247" spans="1:8" ht="15">
      <c r="A247" s="225" t="s">
        <v>12</v>
      </c>
      <c r="B247" s="51" t="s">
        <v>3</v>
      </c>
      <c r="C247" s="261" t="s">
        <v>48</v>
      </c>
      <c r="D247" s="261" t="s">
        <v>41</v>
      </c>
      <c r="E247" s="58" t="s">
        <v>236</v>
      </c>
      <c r="F247" s="71"/>
      <c r="G247" s="337">
        <f>G249+G248</f>
        <v>4266728</v>
      </c>
      <c r="H247" s="337">
        <f>H249+H248</f>
        <v>4266728</v>
      </c>
    </row>
    <row r="248" spans="1:8" ht="30.75">
      <c r="A248" s="223" t="s">
        <v>156</v>
      </c>
      <c r="B248" s="59" t="s">
        <v>3</v>
      </c>
      <c r="C248" s="52" t="s">
        <v>48</v>
      </c>
      <c r="D248" s="52" t="s">
        <v>41</v>
      </c>
      <c r="E248" s="60" t="s">
        <v>236</v>
      </c>
      <c r="F248" s="62">
        <v>200</v>
      </c>
      <c r="G248" s="284">
        <v>72500</v>
      </c>
      <c r="H248" s="284">
        <v>72500</v>
      </c>
    </row>
    <row r="249" spans="1:8" ht="15">
      <c r="A249" s="223" t="s">
        <v>294</v>
      </c>
      <c r="B249" s="59" t="s">
        <v>3</v>
      </c>
      <c r="C249" s="52" t="s">
        <v>48</v>
      </c>
      <c r="D249" s="52" t="s">
        <v>41</v>
      </c>
      <c r="E249" s="60" t="s">
        <v>236</v>
      </c>
      <c r="F249" s="62">
        <v>300</v>
      </c>
      <c r="G249" s="284">
        <v>4194228</v>
      </c>
      <c r="H249" s="284">
        <v>4194228</v>
      </c>
    </row>
    <row r="250" spans="1:8" ht="15">
      <c r="A250" s="225" t="s">
        <v>52</v>
      </c>
      <c r="B250" s="51" t="s">
        <v>3</v>
      </c>
      <c r="C250" s="261" t="s">
        <v>48</v>
      </c>
      <c r="D250" s="261" t="s">
        <v>41</v>
      </c>
      <c r="E250" s="58" t="s">
        <v>237</v>
      </c>
      <c r="F250" s="71"/>
      <c r="G250" s="337">
        <f>G252+G251</f>
        <v>609532</v>
      </c>
      <c r="H250" s="337">
        <f>H252+H251</f>
        <v>609532</v>
      </c>
    </row>
    <row r="251" spans="1:8" ht="30.75">
      <c r="A251" s="223" t="s">
        <v>156</v>
      </c>
      <c r="B251" s="59" t="s">
        <v>3</v>
      </c>
      <c r="C251" s="52" t="s">
        <v>48</v>
      </c>
      <c r="D251" s="52" t="s">
        <v>41</v>
      </c>
      <c r="E251" s="60" t="s">
        <v>237</v>
      </c>
      <c r="F251" s="62">
        <v>200</v>
      </c>
      <c r="G251" s="284">
        <v>13480</v>
      </c>
      <c r="H251" s="284">
        <v>13480</v>
      </c>
    </row>
    <row r="252" spans="1:8" ht="15">
      <c r="A252" s="223" t="s">
        <v>294</v>
      </c>
      <c r="B252" s="59" t="s">
        <v>3</v>
      </c>
      <c r="C252" s="52" t="s">
        <v>48</v>
      </c>
      <c r="D252" s="52" t="s">
        <v>41</v>
      </c>
      <c r="E252" s="60" t="s">
        <v>237</v>
      </c>
      <c r="F252" s="62">
        <v>300</v>
      </c>
      <c r="G252" s="284">
        <v>596052</v>
      </c>
      <c r="H252" s="284">
        <v>596052</v>
      </c>
    </row>
    <row r="253" spans="1:8" ht="15">
      <c r="A253" s="222" t="s">
        <v>170</v>
      </c>
      <c r="B253" s="51" t="s">
        <v>3</v>
      </c>
      <c r="C253" s="55" t="s">
        <v>48</v>
      </c>
      <c r="D253" s="55" t="s">
        <v>42</v>
      </c>
      <c r="E253" s="60"/>
      <c r="F253" s="62"/>
      <c r="G253" s="337">
        <f aca="true" t="shared" si="19" ref="G253:H255">G254</f>
        <v>39113052</v>
      </c>
      <c r="H253" s="337">
        <f t="shared" si="19"/>
        <v>41414538</v>
      </c>
    </row>
    <row r="254" spans="1:8" ht="30.75">
      <c r="A254" s="58" t="s">
        <v>600</v>
      </c>
      <c r="B254" s="51" t="s">
        <v>3</v>
      </c>
      <c r="C254" s="55" t="s">
        <v>48</v>
      </c>
      <c r="D254" s="55" t="s">
        <v>42</v>
      </c>
      <c r="E254" s="63" t="s">
        <v>380</v>
      </c>
      <c r="F254" s="62"/>
      <c r="G254" s="337">
        <f t="shared" si="19"/>
        <v>39113052</v>
      </c>
      <c r="H254" s="337">
        <f t="shared" si="19"/>
        <v>41414538</v>
      </c>
    </row>
    <row r="255" spans="1:8" ht="62.25">
      <c r="A255" s="58" t="s">
        <v>639</v>
      </c>
      <c r="B255" s="51" t="s">
        <v>3</v>
      </c>
      <c r="C255" s="55" t="s">
        <v>48</v>
      </c>
      <c r="D255" s="55" t="s">
        <v>42</v>
      </c>
      <c r="E255" s="63" t="s">
        <v>397</v>
      </c>
      <c r="F255" s="62"/>
      <c r="G255" s="337">
        <f t="shared" si="19"/>
        <v>39113052</v>
      </c>
      <c r="H255" s="337">
        <f t="shared" si="19"/>
        <v>41414538</v>
      </c>
    </row>
    <row r="256" spans="1:8" ht="30.75">
      <c r="A256" s="225" t="s">
        <v>211</v>
      </c>
      <c r="B256" s="51" t="s">
        <v>3</v>
      </c>
      <c r="C256" s="55" t="s">
        <v>48</v>
      </c>
      <c r="D256" s="55" t="s">
        <v>42</v>
      </c>
      <c r="E256" s="58" t="s">
        <v>449</v>
      </c>
      <c r="F256" s="62"/>
      <c r="G256" s="337">
        <f>G257+G260+G262</f>
        <v>39113052</v>
      </c>
      <c r="H256" s="337">
        <f>H257+H260+H262</f>
        <v>41414538</v>
      </c>
    </row>
    <row r="257" spans="1:8" ht="15">
      <c r="A257" s="222" t="s">
        <v>279</v>
      </c>
      <c r="B257" s="51" t="s">
        <v>3</v>
      </c>
      <c r="C257" s="55" t="s">
        <v>48</v>
      </c>
      <c r="D257" s="55" t="s">
        <v>42</v>
      </c>
      <c r="E257" s="58" t="s">
        <v>232</v>
      </c>
      <c r="F257" s="62"/>
      <c r="G257" s="337">
        <f>G258+G259</f>
        <v>2350092</v>
      </c>
      <c r="H257" s="337">
        <f>H258+H259</f>
        <v>2350092</v>
      </c>
    </row>
    <row r="258" spans="1:8" ht="30.75">
      <c r="A258" s="223" t="s">
        <v>156</v>
      </c>
      <c r="B258" s="59" t="s">
        <v>3</v>
      </c>
      <c r="C258" s="52" t="s">
        <v>48</v>
      </c>
      <c r="D258" s="52" t="s">
        <v>42</v>
      </c>
      <c r="E258" s="60" t="s">
        <v>232</v>
      </c>
      <c r="F258" s="62">
        <v>200</v>
      </c>
      <c r="G258" s="284"/>
      <c r="H258" s="284"/>
    </row>
    <row r="259" spans="1:8" ht="15">
      <c r="A259" s="223" t="s">
        <v>294</v>
      </c>
      <c r="B259" s="59" t="s">
        <v>3</v>
      </c>
      <c r="C259" s="52" t="s">
        <v>48</v>
      </c>
      <c r="D259" s="52" t="s">
        <v>42</v>
      </c>
      <c r="E259" s="60" t="s">
        <v>232</v>
      </c>
      <c r="F259" s="62">
        <v>300</v>
      </c>
      <c r="G259" s="284">
        <v>2350092</v>
      </c>
      <c r="H259" s="284">
        <v>2350092</v>
      </c>
    </row>
    <row r="260" spans="1:8" ht="30.75">
      <c r="A260" s="309" t="s">
        <v>531</v>
      </c>
      <c r="B260" s="82" t="s">
        <v>3</v>
      </c>
      <c r="C260" s="82" t="s">
        <v>48</v>
      </c>
      <c r="D260" s="82" t="s">
        <v>42</v>
      </c>
      <c r="E260" s="63" t="s">
        <v>532</v>
      </c>
      <c r="F260" s="82"/>
      <c r="G260" s="337">
        <f>G261</f>
        <v>36054943</v>
      </c>
      <c r="H260" s="337">
        <f>H261</f>
        <v>38324431</v>
      </c>
    </row>
    <row r="261" spans="1:8" ht="15">
      <c r="A261" s="223" t="s">
        <v>294</v>
      </c>
      <c r="B261" s="83" t="s">
        <v>3</v>
      </c>
      <c r="C261" s="83" t="s">
        <v>48</v>
      </c>
      <c r="D261" s="83" t="s">
        <v>42</v>
      </c>
      <c r="E261" s="80" t="s">
        <v>532</v>
      </c>
      <c r="F261" s="83" t="s">
        <v>331</v>
      </c>
      <c r="G261" s="284">
        <v>36054943</v>
      </c>
      <c r="H261" s="284">
        <v>38324431</v>
      </c>
    </row>
    <row r="262" spans="1:8" ht="30.75">
      <c r="A262" s="309" t="s">
        <v>533</v>
      </c>
      <c r="B262" s="142" t="s">
        <v>3</v>
      </c>
      <c r="C262" s="142" t="s">
        <v>48</v>
      </c>
      <c r="D262" s="142" t="s">
        <v>42</v>
      </c>
      <c r="E262" s="310" t="s">
        <v>534</v>
      </c>
      <c r="F262" s="156"/>
      <c r="G262" s="337">
        <f>G263</f>
        <v>708017</v>
      </c>
      <c r="H262" s="337">
        <f>H263</f>
        <v>740015</v>
      </c>
    </row>
    <row r="263" spans="1:8" ht="30.75">
      <c r="A263" s="223" t="s">
        <v>156</v>
      </c>
      <c r="B263" s="83" t="s">
        <v>3</v>
      </c>
      <c r="C263" s="83" t="s">
        <v>48</v>
      </c>
      <c r="D263" s="83" t="s">
        <v>42</v>
      </c>
      <c r="E263" s="80" t="s">
        <v>534</v>
      </c>
      <c r="F263" s="83" t="s">
        <v>167</v>
      </c>
      <c r="G263" s="284">
        <v>708017</v>
      </c>
      <c r="H263" s="284">
        <v>740015</v>
      </c>
    </row>
    <row r="264" spans="1:8" ht="46.5">
      <c r="A264" s="222" t="s">
        <v>275</v>
      </c>
      <c r="B264" s="51" t="s">
        <v>3</v>
      </c>
      <c r="C264" s="55" t="s">
        <v>281</v>
      </c>
      <c r="D264" s="55"/>
      <c r="E264" s="63"/>
      <c r="F264" s="62"/>
      <c r="G264" s="337">
        <f>G265</f>
        <v>5888020</v>
      </c>
      <c r="H264" s="337">
        <f>H265</f>
        <v>5414271</v>
      </c>
    </row>
    <row r="265" spans="1:8" ht="33" customHeight="1">
      <c r="A265" s="222" t="s">
        <v>49</v>
      </c>
      <c r="B265" s="51" t="s">
        <v>3</v>
      </c>
      <c r="C265" s="55" t="s">
        <v>281</v>
      </c>
      <c r="D265" s="55" t="s">
        <v>39</v>
      </c>
      <c r="E265" s="63"/>
      <c r="F265" s="62"/>
      <c r="G265" s="337">
        <f>G266</f>
        <v>5888020</v>
      </c>
      <c r="H265" s="337">
        <f>H266</f>
        <v>5414271</v>
      </c>
    </row>
    <row r="266" spans="1:8" ht="46.5">
      <c r="A266" s="58" t="s">
        <v>645</v>
      </c>
      <c r="B266" s="51" t="s">
        <v>3</v>
      </c>
      <c r="C266" s="55" t="s">
        <v>281</v>
      </c>
      <c r="D266" s="55" t="s">
        <v>39</v>
      </c>
      <c r="E266" s="63" t="s">
        <v>375</v>
      </c>
      <c r="F266" s="65"/>
      <c r="G266" s="337">
        <f>G270</f>
        <v>5888020</v>
      </c>
      <c r="H266" s="337">
        <f>H270</f>
        <v>5414271</v>
      </c>
    </row>
    <row r="267" spans="1:8" ht="62.25">
      <c r="A267" s="58" t="s">
        <v>646</v>
      </c>
      <c r="B267" s="51" t="s">
        <v>3</v>
      </c>
      <c r="C267" s="55" t="s">
        <v>281</v>
      </c>
      <c r="D267" s="55" t="s">
        <v>39</v>
      </c>
      <c r="E267" s="63" t="s">
        <v>393</v>
      </c>
      <c r="F267" s="65"/>
      <c r="G267" s="337">
        <f aca="true" t="shared" si="20" ref="G267:H269">G268</f>
        <v>5888020</v>
      </c>
      <c r="H267" s="337">
        <f t="shared" si="20"/>
        <v>5414271</v>
      </c>
    </row>
    <row r="268" spans="1:8" ht="46.5">
      <c r="A268" s="225" t="s">
        <v>239</v>
      </c>
      <c r="B268" s="51" t="s">
        <v>3</v>
      </c>
      <c r="C268" s="55" t="s">
        <v>281</v>
      </c>
      <c r="D268" s="55" t="s">
        <v>39</v>
      </c>
      <c r="E268" s="58" t="s">
        <v>455</v>
      </c>
      <c r="F268" s="71"/>
      <c r="G268" s="337">
        <f t="shared" si="20"/>
        <v>5888020</v>
      </c>
      <c r="H268" s="337">
        <f t="shared" si="20"/>
        <v>5414271</v>
      </c>
    </row>
    <row r="269" spans="1:8" ht="46.5">
      <c r="A269" s="224" t="s">
        <v>223</v>
      </c>
      <c r="B269" s="59" t="s">
        <v>3</v>
      </c>
      <c r="C269" s="52" t="s">
        <v>281</v>
      </c>
      <c r="D269" s="52" t="s">
        <v>39</v>
      </c>
      <c r="E269" s="60" t="s">
        <v>238</v>
      </c>
      <c r="F269" s="70"/>
      <c r="G269" s="284">
        <f t="shared" si="20"/>
        <v>5888020</v>
      </c>
      <c r="H269" s="284">
        <f t="shared" si="20"/>
        <v>5414271</v>
      </c>
    </row>
    <row r="270" spans="1:8" ht="15">
      <c r="A270" s="60" t="s">
        <v>293</v>
      </c>
      <c r="B270" s="59" t="s">
        <v>3</v>
      </c>
      <c r="C270" s="52" t="s">
        <v>281</v>
      </c>
      <c r="D270" s="52" t="s">
        <v>39</v>
      </c>
      <c r="E270" s="60" t="s">
        <v>238</v>
      </c>
      <c r="F270" s="62">
        <v>500</v>
      </c>
      <c r="G270" s="284">
        <v>5888020</v>
      </c>
      <c r="H270" s="284">
        <v>5414271</v>
      </c>
    </row>
    <row r="271" spans="1:8" ht="30.75">
      <c r="A271" s="222" t="s">
        <v>165</v>
      </c>
      <c r="B271" s="51" t="s">
        <v>285</v>
      </c>
      <c r="C271" s="55"/>
      <c r="D271" s="55"/>
      <c r="E271" s="63"/>
      <c r="F271" s="62"/>
      <c r="G271" s="337">
        <f>G272+G279+G350</f>
        <v>271770087</v>
      </c>
      <c r="H271" s="337">
        <f>H272+H279+H350</f>
        <v>279361183</v>
      </c>
    </row>
    <row r="272" spans="1:8" ht="15">
      <c r="A272" s="222" t="s">
        <v>131</v>
      </c>
      <c r="B272" s="51" t="s">
        <v>285</v>
      </c>
      <c r="C272" s="55" t="s">
        <v>42</v>
      </c>
      <c r="D272" s="55"/>
      <c r="E272" s="63"/>
      <c r="F272" s="62"/>
      <c r="G272" s="337">
        <f>G273</f>
        <v>34000</v>
      </c>
      <c r="H272" s="337">
        <f>H273</f>
        <v>34000</v>
      </c>
    </row>
    <row r="273" spans="1:8" ht="15">
      <c r="A273" s="222" t="s">
        <v>54</v>
      </c>
      <c r="B273" s="51" t="s">
        <v>285</v>
      </c>
      <c r="C273" s="55" t="s">
        <v>42</v>
      </c>
      <c r="D273" s="55" t="s">
        <v>39</v>
      </c>
      <c r="E273" s="63"/>
      <c r="F273" s="62"/>
      <c r="G273" s="337">
        <f>G274</f>
        <v>34000</v>
      </c>
      <c r="H273" s="337">
        <f>H274</f>
        <v>34000</v>
      </c>
    </row>
    <row r="274" spans="1:8" ht="35.25" customHeight="1">
      <c r="A274" s="58" t="s">
        <v>615</v>
      </c>
      <c r="B274" s="51" t="s">
        <v>285</v>
      </c>
      <c r="C274" s="55" t="s">
        <v>42</v>
      </c>
      <c r="D274" s="55" t="s">
        <v>39</v>
      </c>
      <c r="E274" s="63" t="s">
        <v>387</v>
      </c>
      <c r="F274" s="65"/>
      <c r="G274" s="337">
        <f>G277</f>
        <v>34000</v>
      </c>
      <c r="H274" s="337">
        <f>H277</f>
        <v>34000</v>
      </c>
    </row>
    <row r="275" spans="1:8" ht="62.25">
      <c r="A275" s="222" t="s">
        <v>616</v>
      </c>
      <c r="B275" s="51" t="s">
        <v>285</v>
      </c>
      <c r="C275" s="55" t="s">
        <v>42</v>
      </c>
      <c r="D275" s="55" t="s">
        <v>39</v>
      </c>
      <c r="E275" s="63" t="s">
        <v>410</v>
      </c>
      <c r="F275" s="65"/>
      <c r="G275" s="337">
        <f aca="true" t="shared" si="21" ref="G275:H277">G276</f>
        <v>34000</v>
      </c>
      <c r="H275" s="337">
        <f t="shared" si="21"/>
        <v>34000</v>
      </c>
    </row>
    <row r="276" spans="1:8" ht="46.5">
      <c r="A276" s="225" t="s">
        <v>29</v>
      </c>
      <c r="B276" s="51" t="s">
        <v>285</v>
      </c>
      <c r="C276" s="55" t="s">
        <v>42</v>
      </c>
      <c r="D276" s="55" t="s">
        <v>39</v>
      </c>
      <c r="E276" s="58" t="s">
        <v>429</v>
      </c>
      <c r="F276" s="71"/>
      <c r="G276" s="337">
        <f t="shared" si="21"/>
        <v>34000</v>
      </c>
      <c r="H276" s="337">
        <f t="shared" si="21"/>
        <v>34000</v>
      </c>
    </row>
    <row r="277" spans="1:8" ht="21.75" customHeight="1">
      <c r="A277" s="223" t="s">
        <v>164</v>
      </c>
      <c r="B277" s="59" t="s">
        <v>285</v>
      </c>
      <c r="C277" s="52" t="s">
        <v>42</v>
      </c>
      <c r="D277" s="52" t="s">
        <v>39</v>
      </c>
      <c r="E277" s="53" t="s">
        <v>240</v>
      </c>
      <c r="F277" s="70"/>
      <c r="G277" s="284">
        <f t="shared" si="21"/>
        <v>34000</v>
      </c>
      <c r="H277" s="284">
        <f t="shared" si="21"/>
        <v>34000</v>
      </c>
    </row>
    <row r="278" spans="1:8" ht="30.75">
      <c r="A278" s="223" t="s">
        <v>51</v>
      </c>
      <c r="B278" s="59" t="s">
        <v>285</v>
      </c>
      <c r="C278" s="52" t="s">
        <v>42</v>
      </c>
      <c r="D278" s="52" t="s">
        <v>39</v>
      </c>
      <c r="E278" s="53" t="s">
        <v>240</v>
      </c>
      <c r="F278" s="62">
        <v>600</v>
      </c>
      <c r="G278" s="284">
        <v>34000</v>
      </c>
      <c r="H278" s="284">
        <v>34000</v>
      </c>
    </row>
    <row r="279" spans="1:8" ht="15">
      <c r="A279" s="222" t="s">
        <v>132</v>
      </c>
      <c r="B279" s="51" t="s">
        <v>285</v>
      </c>
      <c r="C279" s="55" t="s">
        <v>46</v>
      </c>
      <c r="D279" s="55"/>
      <c r="E279" s="63"/>
      <c r="F279" s="62"/>
      <c r="G279" s="337">
        <f>G280+G288++G326+G332+G340</f>
        <v>262194211</v>
      </c>
      <c r="H279" s="337">
        <f>H280+H288++H326+H332+H340</f>
        <v>269785307</v>
      </c>
    </row>
    <row r="280" spans="1:8" ht="15">
      <c r="A280" s="222" t="s">
        <v>26</v>
      </c>
      <c r="B280" s="51" t="s">
        <v>285</v>
      </c>
      <c r="C280" s="55" t="s">
        <v>46</v>
      </c>
      <c r="D280" s="55" t="s">
        <v>39</v>
      </c>
      <c r="E280" s="63"/>
      <c r="F280" s="62"/>
      <c r="G280" s="337">
        <f aca="true" t="shared" si="22" ref="G280:H282">G281</f>
        <v>11688172</v>
      </c>
      <c r="H280" s="337">
        <f t="shared" si="22"/>
        <v>11688172</v>
      </c>
    </row>
    <row r="281" spans="1:8" ht="30.75">
      <c r="A281" s="58" t="s">
        <v>625</v>
      </c>
      <c r="B281" s="51" t="s">
        <v>285</v>
      </c>
      <c r="C281" s="55" t="s">
        <v>46</v>
      </c>
      <c r="D281" s="55" t="s">
        <v>39</v>
      </c>
      <c r="E281" s="63" t="s">
        <v>390</v>
      </c>
      <c r="F281" s="62"/>
      <c r="G281" s="337">
        <f t="shared" si="22"/>
        <v>11688172</v>
      </c>
      <c r="H281" s="337">
        <f t="shared" si="22"/>
        <v>11688172</v>
      </c>
    </row>
    <row r="282" spans="1:8" ht="46.5">
      <c r="A282" s="58" t="s">
        <v>626</v>
      </c>
      <c r="B282" s="51" t="s">
        <v>285</v>
      </c>
      <c r="C282" s="55" t="s">
        <v>46</v>
      </c>
      <c r="D282" s="55" t="s">
        <v>39</v>
      </c>
      <c r="E282" s="63" t="s">
        <v>398</v>
      </c>
      <c r="F282" s="65"/>
      <c r="G282" s="337">
        <f t="shared" si="22"/>
        <v>11688172</v>
      </c>
      <c r="H282" s="337">
        <f t="shared" si="22"/>
        <v>11688172</v>
      </c>
    </row>
    <row r="283" spans="1:8" ht="15">
      <c r="A283" s="225" t="s">
        <v>241</v>
      </c>
      <c r="B283" s="51" t="s">
        <v>285</v>
      </c>
      <c r="C283" s="55" t="s">
        <v>46</v>
      </c>
      <c r="D283" s="55" t="s">
        <v>39</v>
      </c>
      <c r="E283" s="58" t="s">
        <v>434</v>
      </c>
      <c r="F283" s="65"/>
      <c r="G283" s="337">
        <f>G284+G286</f>
        <v>11688172</v>
      </c>
      <c r="H283" s="337">
        <f>H284+H286</f>
        <v>11688172</v>
      </c>
    </row>
    <row r="284" spans="1:8" ht="93">
      <c r="A284" s="224" t="s">
        <v>220</v>
      </c>
      <c r="B284" s="51" t="s">
        <v>285</v>
      </c>
      <c r="C284" s="55" t="s">
        <v>46</v>
      </c>
      <c r="D284" s="55" t="s">
        <v>39</v>
      </c>
      <c r="E284" s="58" t="s">
        <v>242</v>
      </c>
      <c r="F284" s="71"/>
      <c r="G284" s="284">
        <f>G285</f>
        <v>6606401</v>
      </c>
      <c r="H284" s="284">
        <f>H285</f>
        <v>6606401</v>
      </c>
    </row>
    <row r="285" spans="1:8" ht="30.75">
      <c r="A285" s="223" t="s">
        <v>51</v>
      </c>
      <c r="B285" s="59" t="s">
        <v>285</v>
      </c>
      <c r="C285" s="52" t="s">
        <v>46</v>
      </c>
      <c r="D285" s="52" t="s">
        <v>39</v>
      </c>
      <c r="E285" s="60" t="s">
        <v>242</v>
      </c>
      <c r="F285" s="62">
        <v>600</v>
      </c>
      <c r="G285" s="284">
        <v>6606401</v>
      </c>
      <c r="H285" s="284">
        <v>6606401</v>
      </c>
    </row>
    <row r="286" spans="1:8" ht="30.75">
      <c r="A286" s="222" t="s">
        <v>163</v>
      </c>
      <c r="B286" s="51" t="s">
        <v>285</v>
      </c>
      <c r="C286" s="55" t="s">
        <v>46</v>
      </c>
      <c r="D286" s="55" t="s">
        <v>39</v>
      </c>
      <c r="E286" s="56" t="s">
        <v>243</v>
      </c>
      <c r="F286" s="71"/>
      <c r="G286" s="337">
        <f>G287</f>
        <v>5081771</v>
      </c>
      <c r="H286" s="337">
        <f>H287</f>
        <v>5081771</v>
      </c>
    </row>
    <row r="287" spans="1:8" ht="30.75">
      <c r="A287" s="223" t="s">
        <v>51</v>
      </c>
      <c r="B287" s="59" t="s">
        <v>285</v>
      </c>
      <c r="C287" s="52" t="s">
        <v>46</v>
      </c>
      <c r="D287" s="52" t="s">
        <v>39</v>
      </c>
      <c r="E287" s="53" t="s">
        <v>243</v>
      </c>
      <c r="F287" s="62">
        <v>600</v>
      </c>
      <c r="G287" s="284">
        <f>7281771-2200000</f>
        <v>5081771</v>
      </c>
      <c r="H287" s="284">
        <f>7281771-2200000</f>
        <v>5081771</v>
      </c>
    </row>
    <row r="288" spans="1:8" ht="15">
      <c r="A288" s="222" t="s">
        <v>272</v>
      </c>
      <c r="B288" s="51" t="s">
        <v>285</v>
      </c>
      <c r="C288" s="55" t="s">
        <v>46</v>
      </c>
      <c r="D288" s="55" t="s">
        <v>40</v>
      </c>
      <c r="E288" s="63"/>
      <c r="F288" s="65"/>
      <c r="G288" s="337">
        <f>G289</f>
        <v>237290034</v>
      </c>
      <c r="H288" s="337">
        <f>H289</f>
        <v>244881130</v>
      </c>
    </row>
    <row r="289" spans="1:8" ht="30.75">
      <c r="A289" s="58" t="s">
        <v>625</v>
      </c>
      <c r="B289" s="51" t="s">
        <v>285</v>
      </c>
      <c r="C289" s="55" t="s">
        <v>46</v>
      </c>
      <c r="D289" s="55" t="s">
        <v>40</v>
      </c>
      <c r="E289" s="63" t="s">
        <v>390</v>
      </c>
      <c r="F289" s="62"/>
      <c r="G289" s="337">
        <f>G290</f>
        <v>237290034</v>
      </c>
      <c r="H289" s="337">
        <f>H290</f>
        <v>244881130</v>
      </c>
    </row>
    <row r="290" spans="1:8" ht="46.5">
      <c r="A290" s="58" t="s">
        <v>626</v>
      </c>
      <c r="B290" s="51" t="s">
        <v>285</v>
      </c>
      <c r="C290" s="55" t="s">
        <v>46</v>
      </c>
      <c r="D290" s="55" t="s">
        <v>40</v>
      </c>
      <c r="E290" s="63" t="s">
        <v>398</v>
      </c>
      <c r="F290" s="65"/>
      <c r="G290" s="337">
        <f>G291+G298+G307+G312+G323+G317+G320</f>
        <v>237290034</v>
      </c>
      <c r="H290" s="337">
        <f>H291+H298+H307+H312+H323+H317+H320</f>
        <v>244881130</v>
      </c>
    </row>
    <row r="291" spans="1:8" ht="15">
      <c r="A291" s="225" t="s">
        <v>244</v>
      </c>
      <c r="B291" s="51" t="s">
        <v>285</v>
      </c>
      <c r="C291" s="55" t="s">
        <v>46</v>
      </c>
      <c r="D291" s="55" t="s">
        <v>40</v>
      </c>
      <c r="E291" s="56" t="s">
        <v>435</v>
      </c>
      <c r="F291" s="65"/>
      <c r="G291" s="337">
        <f>G292+G296+G294</f>
        <v>222978583</v>
      </c>
      <c r="H291" s="337">
        <f>H292+H296+H294</f>
        <v>221358367</v>
      </c>
    </row>
    <row r="292" spans="1:8" ht="108.75">
      <c r="A292" s="225" t="s">
        <v>150</v>
      </c>
      <c r="B292" s="51" t="s">
        <v>285</v>
      </c>
      <c r="C292" s="55" t="s">
        <v>46</v>
      </c>
      <c r="D292" s="55" t="s">
        <v>40</v>
      </c>
      <c r="E292" s="58" t="s">
        <v>245</v>
      </c>
      <c r="F292" s="71"/>
      <c r="G292" s="337">
        <f>G293</f>
        <v>197601379</v>
      </c>
      <c r="H292" s="337">
        <f>H293</f>
        <v>197601379</v>
      </c>
    </row>
    <row r="293" spans="1:8" ht="30.75">
      <c r="A293" s="223" t="s">
        <v>51</v>
      </c>
      <c r="B293" s="59" t="s">
        <v>285</v>
      </c>
      <c r="C293" s="52" t="s">
        <v>46</v>
      </c>
      <c r="D293" s="52" t="s">
        <v>40</v>
      </c>
      <c r="E293" s="60" t="s">
        <v>245</v>
      </c>
      <c r="F293" s="62">
        <v>600</v>
      </c>
      <c r="G293" s="284">
        <v>197601379</v>
      </c>
      <c r="H293" s="284">
        <v>197601379</v>
      </c>
    </row>
    <row r="294" spans="1:8" ht="46.5">
      <c r="A294" s="54" t="s">
        <v>539</v>
      </c>
      <c r="B294" s="51" t="s">
        <v>285</v>
      </c>
      <c r="C294" s="291" t="s">
        <v>46</v>
      </c>
      <c r="D294" s="291" t="s">
        <v>40</v>
      </c>
      <c r="E294" s="58" t="s">
        <v>540</v>
      </c>
      <c r="F294" s="65"/>
      <c r="G294" s="337">
        <f>G295</f>
        <v>14061600</v>
      </c>
      <c r="H294" s="337">
        <f>H295</f>
        <v>14061600</v>
      </c>
    </row>
    <row r="295" spans="1:8" ht="30.75">
      <c r="A295" s="61" t="s">
        <v>51</v>
      </c>
      <c r="B295" s="59" t="s">
        <v>285</v>
      </c>
      <c r="C295" s="52" t="s">
        <v>46</v>
      </c>
      <c r="D295" s="52" t="s">
        <v>40</v>
      </c>
      <c r="E295" s="60" t="s">
        <v>540</v>
      </c>
      <c r="F295" s="62">
        <v>600</v>
      </c>
      <c r="G295" s="284">
        <v>14061600</v>
      </c>
      <c r="H295" s="284">
        <v>14061600</v>
      </c>
    </row>
    <row r="296" spans="1:8" ht="30.75">
      <c r="A296" s="222" t="s">
        <v>163</v>
      </c>
      <c r="B296" s="51" t="s">
        <v>285</v>
      </c>
      <c r="C296" s="55" t="s">
        <v>46</v>
      </c>
      <c r="D296" s="55" t="s">
        <v>40</v>
      </c>
      <c r="E296" s="56" t="s">
        <v>246</v>
      </c>
      <c r="F296" s="71"/>
      <c r="G296" s="337">
        <f>G297</f>
        <v>11315604</v>
      </c>
      <c r="H296" s="337">
        <f>H297</f>
        <v>9695388</v>
      </c>
    </row>
    <row r="297" spans="1:8" ht="30.75">
      <c r="A297" s="223" t="s">
        <v>51</v>
      </c>
      <c r="B297" s="59" t="s">
        <v>285</v>
      </c>
      <c r="C297" s="52" t="s">
        <v>46</v>
      </c>
      <c r="D297" s="52" t="s">
        <v>40</v>
      </c>
      <c r="E297" s="53" t="s">
        <v>246</v>
      </c>
      <c r="F297" s="62">
        <v>600</v>
      </c>
      <c r="G297" s="284">
        <v>11315604</v>
      </c>
      <c r="H297" s="284">
        <f>22052630-7000000-2800000-65157-995220-910000-610160+23295</f>
        <v>9695388</v>
      </c>
    </row>
    <row r="298" spans="1:8" ht="30.75">
      <c r="A298" s="225" t="s">
        <v>249</v>
      </c>
      <c r="B298" s="51" t="s">
        <v>285</v>
      </c>
      <c r="C298" s="55" t="s">
        <v>46</v>
      </c>
      <c r="D298" s="55" t="s">
        <v>40</v>
      </c>
      <c r="E298" s="58" t="s">
        <v>436</v>
      </c>
      <c r="F298" s="62"/>
      <c r="G298" s="337">
        <f>G301+G299+G303+G305</f>
        <v>7357830</v>
      </c>
      <c r="H298" s="337">
        <f>H301+H299+H303+H305</f>
        <v>7463028</v>
      </c>
    </row>
    <row r="299" spans="1:8" ht="78">
      <c r="A299" s="316" t="s">
        <v>701</v>
      </c>
      <c r="B299" s="51" t="s">
        <v>285</v>
      </c>
      <c r="C299" s="291" t="s">
        <v>46</v>
      </c>
      <c r="D299" s="291" t="s">
        <v>40</v>
      </c>
      <c r="E299" s="58" t="s">
        <v>548</v>
      </c>
      <c r="F299" s="62"/>
      <c r="G299" s="337">
        <f>G300</f>
        <v>374263</v>
      </c>
      <c r="H299" s="337">
        <f>H300</f>
        <v>374263</v>
      </c>
    </row>
    <row r="300" spans="1:8" ht="30.75">
      <c r="A300" s="61" t="s">
        <v>51</v>
      </c>
      <c r="B300" s="59" t="s">
        <v>285</v>
      </c>
      <c r="C300" s="52" t="s">
        <v>46</v>
      </c>
      <c r="D300" s="52" t="s">
        <v>40</v>
      </c>
      <c r="E300" s="60" t="s">
        <v>548</v>
      </c>
      <c r="F300" s="62">
        <v>600</v>
      </c>
      <c r="G300" s="284">
        <v>374263</v>
      </c>
      <c r="H300" s="284">
        <v>374263</v>
      </c>
    </row>
    <row r="301" spans="1:8" ht="88.5" customHeight="1">
      <c r="A301" s="282" t="s">
        <v>702</v>
      </c>
      <c r="B301" s="51" t="s">
        <v>285</v>
      </c>
      <c r="C301" s="55" t="s">
        <v>46</v>
      </c>
      <c r="D301" s="55" t="s">
        <v>40</v>
      </c>
      <c r="E301" s="58" t="s">
        <v>8</v>
      </c>
      <c r="F301" s="62"/>
      <c r="G301" s="337">
        <f>G302</f>
        <v>2503067</v>
      </c>
      <c r="H301" s="337">
        <f>H302</f>
        <v>2503067</v>
      </c>
    </row>
    <row r="302" spans="1:8" ht="30.75">
      <c r="A302" s="223" t="s">
        <v>51</v>
      </c>
      <c r="B302" s="59" t="s">
        <v>285</v>
      </c>
      <c r="C302" s="52" t="s">
        <v>46</v>
      </c>
      <c r="D302" s="52" t="s">
        <v>40</v>
      </c>
      <c r="E302" s="60" t="s">
        <v>8</v>
      </c>
      <c r="F302" s="62">
        <v>600</v>
      </c>
      <c r="G302" s="284">
        <v>2503067</v>
      </c>
      <c r="H302" s="284">
        <v>2503067</v>
      </c>
    </row>
    <row r="303" spans="1:8" ht="46.5">
      <c r="A303" s="301" t="s">
        <v>549</v>
      </c>
      <c r="B303" s="302" t="s">
        <v>285</v>
      </c>
      <c r="C303" s="292" t="s">
        <v>46</v>
      </c>
      <c r="D303" s="292" t="s">
        <v>40</v>
      </c>
      <c r="E303" s="303" t="s">
        <v>550</v>
      </c>
      <c r="F303" s="328"/>
      <c r="G303" s="337">
        <f>G304</f>
        <v>3485280</v>
      </c>
      <c r="H303" s="337">
        <f>H304</f>
        <v>3590478</v>
      </c>
    </row>
    <row r="304" spans="1:8" ht="30.75">
      <c r="A304" s="296" t="s">
        <v>51</v>
      </c>
      <c r="B304" s="297" t="s">
        <v>285</v>
      </c>
      <c r="C304" s="298" t="s">
        <v>46</v>
      </c>
      <c r="D304" s="298" t="s">
        <v>40</v>
      </c>
      <c r="E304" s="299" t="s">
        <v>550</v>
      </c>
      <c r="F304" s="328">
        <v>600</v>
      </c>
      <c r="G304" s="284">
        <f>453086+3032194</f>
        <v>3485280</v>
      </c>
      <c r="H304" s="284">
        <f>466762+3123716</f>
        <v>3590478</v>
      </c>
    </row>
    <row r="305" spans="1:8" ht="30.75">
      <c r="A305" s="222" t="s">
        <v>559</v>
      </c>
      <c r="B305" s="51" t="s">
        <v>285</v>
      </c>
      <c r="C305" s="330" t="s">
        <v>46</v>
      </c>
      <c r="D305" s="330" t="s">
        <v>40</v>
      </c>
      <c r="E305" s="58" t="s">
        <v>560</v>
      </c>
      <c r="F305" s="65"/>
      <c r="G305" s="337">
        <f>G306</f>
        <v>995220</v>
      </c>
      <c r="H305" s="337">
        <f>H306</f>
        <v>995220</v>
      </c>
    </row>
    <row r="306" spans="1:8" ht="30.75">
      <c r="A306" s="223" t="s">
        <v>51</v>
      </c>
      <c r="B306" s="59" t="s">
        <v>285</v>
      </c>
      <c r="C306" s="52" t="s">
        <v>46</v>
      </c>
      <c r="D306" s="52" t="s">
        <v>40</v>
      </c>
      <c r="E306" s="60" t="s">
        <v>560</v>
      </c>
      <c r="F306" s="62">
        <v>600</v>
      </c>
      <c r="G306" s="284">
        <v>995220</v>
      </c>
      <c r="H306" s="284">
        <v>995220</v>
      </c>
    </row>
    <row r="307" spans="1:8" ht="30.75">
      <c r="A307" s="225" t="s">
        <v>250</v>
      </c>
      <c r="B307" s="51" t="s">
        <v>285</v>
      </c>
      <c r="C307" s="55" t="s">
        <v>46</v>
      </c>
      <c r="D307" s="55" t="s">
        <v>40</v>
      </c>
      <c r="E307" s="58" t="s">
        <v>437</v>
      </c>
      <c r="F307" s="65"/>
      <c r="G307" s="337">
        <f>G310+G308</f>
        <v>3490969</v>
      </c>
      <c r="H307" s="337">
        <f>H310+H308</f>
        <v>3490969</v>
      </c>
    </row>
    <row r="308" spans="1:8" ht="30.75">
      <c r="A308" s="69" t="s">
        <v>544</v>
      </c>
      <c r="B308" s="51" t="s">
        <v>285</v>
      </c>
      <c r="C308" s="291" t="s">
        <v>46</v>
      </c>
      <c r="D308" s="291" t="s">
        <v>40</v>
      </c>
      <c r="E308" s="58" t="s">
        <v>545</v>
      </c>
      <c r="F308" s="65"/>
      <c r="G308" s="337">
        <f>G309</f>
        <v>372320</v>
      </c>
      <c r="H308" s="337">
        <f>H309</f>
        <v>372320</v>
      </c>
    </row>
    <row r="309" spans="1:8" ht="30.75">
      <c r="A309" s="61" t="s">
        <v>51</v>
      </c>
      <c r="B309" s="59" t="s">
        <v>285</v>
      </c>
      <c r="C309" s="52" t="s">
        <v>46</v>
      </c>
      <c r="D309" s="52" t="s">
        <v>40</v>
      </c>
      <c r="E309" s="60" t="s">
        <v>545</v>
      </c>
      <c r="F309" s="70">
        <v>600</v>
      </c>
      <c r="G309" s="284">
        <v>372320</v>
      </c>
      <c r="H309" s="284">
        <v>372320</v>
      </c>
    </row>
    <row r="310" spans="1:8" ht="30.75">
      <c r="A310" s="225" t="s">
        <v>251</v>
      </c>
      <c r="B310" s="51" t="s">
        <v>285</v>
      </c>
      <c r="C310" s="55" t="s">
        <v>46</v>
      </c>
      <c r="D310" s="55" t="s">
        <v>40</v>
      </c>
      <c r="E310" s="58" t="s">
        <v>252</v>
      </c>
      <c r="F310" s="71"/>
      <c r="G310" s="337">
        <f>G311</f>
        <v>3118649</v>
      </c>
      <c r="H310" s="337">
        <f>H311</f>
        <v>3118649</v>
      </c>
    </row>
    <row r="311" spans="1:8" ht="30.75">
      <c r="A311" s="223" t="s">
        <v>51</v>
      </c>
      <c r="B311" s="59" t="s">
        <v>285</v>
      </c>
      <c r="C311" s="52" t="s">
        <v>46</v>
      </c>
      <c r="D311" s="52" t="s">
        <v>40</v>
      </c>
      <c r="E311" s="60" t="s">
        <v>252</v>
      </c>
      <c r="F311" s="70">
        <v>600</v>
      </c>
      <c r="G311" s="284">
        <v>3118649</v>
      </c>
      <c r="H311" s="284">
        <v>3118649</v>
      </c>
    </row>
    <row r="312" spans="1:8" ht="30.75">
      <c r="A312" s="222" t="s">
        <v>507</v>
      </c>
      <c r="B312" s="51" t="s">
        <v>285</v>
      </c>
      <c r="C312" s="278" t="s">
        <v>46</v>
      </c>
      <c r="D312" s="278" t="s">
        <v>40</v>
      </c>
      <c r="E312" s="58" t="s">
        <v>508</v>
      </c>
      <c r="F312" s="70"/>
      <c r="G312" s="337">
        <f>G315+G313</f>
        <v>1760372</v>
      </c>
      <c r="H312" s="337">
        <f>H315+H313</f>
        <v>1760372</v>
      </c>
    </row>
    <row r="313" spans="1:8" ht="46.5">
      <c r="A313" s="222" t="s">
        <v>546</v>
      </c>
      <c r="B313" s="51" t="s">
        <v>285</v>
      </c>
      <c r="C313" s="291" t="s">
        <v>46</v>
      </c>
      <c r="D313" s="291" t="s">
        <v>40</v>
      </c>
      <c r="E313" s="58" t="s">
        <v>547</v>
      </c>
      <c r="F313" s="70"/>
      <c r="G313" s="337">
        <f>G314</f>
        <v>693287</v>
      </c>
      <c r="H313" s="337">
        <f>H314</f>
        <v>693287</v>
      </c>
    </row>
    <row r="314" spans="1:8" ht="30.75">
      <c r="A314" s="223" t="s">
        <v>51</v>
      </c>
      <c r="B314" s="59" t="s">
        <v>285</v>
      </c>
      <c r="C314" s="52" t="s">
        <v>46</v>
      </c>
      <c r="D314" s="52" t="s">
        <v>40</v>
      </c>
      <c r="E314" s="60" t="s">
        <v>547</v>
      </c>
      <c r="F314" s="70">
        <v>600</v>
      </c>
      <c r="G314" s="284">
        <v>693287</v>
      </c>
      <c r="H314" s="284">
        <v>693287</v>
      </c>
    </row>
    <row r="315" spans="1:8" ht="46.5">
      <c r="A315" s="222" t="s">
        <v>509</v>
      </c>
      <c r="B315" s="51" t="s">
        <v>285</v>
      </c>
      <c r="C315" s="278" t="s">
        <v>46</v>
      </c>
      <c r="D315" s="278" t="s">
        <v>40</v>
      </c>
      <c r="E315" s="58" t="s">
        <v>510</v>
      </c>
      <c r="F315" s="71"/>
      <c r="G315" s="337">
        <f>G316</f>
        <v>1067085</v>
      </c>
      <c r="H315" s="337">
        <f>H316</f>
        <v>1067085</v>
      </c>
    </row>
    <row r="316" spans="1:8" ht="30.75">
      <c r="A316" s="223" t="s">
        <v>51</v>
      </c>
      <c r="B316" s="59" t="s">
        <v>285</v>
      </c>
      <c r="C316" s="52" t="s">
        <v>46</v>
      </c>
      <c r="D316" s="52" t="s">
        <v>40</v>
      </c>
      <c r="E316" s="60" t="s">
        <v>510</v>
      </c>
      <c r="F316" s="70">
        <v>600</v>
      </c>
      <c r="G316" s="284">
        <v>1067085</v>
      </c>
      <c r="H316" s="284">
        <v>1067085</v>
      </c>
    </row>
    <row r="317" spans="1:8" ht="15">
      <c r="A317" s="329" t="s">
        <v>555</v>
      </c>
      <c r="B317" s="51" t="s">
        <v>285</v>
      </c>
      <c r="C317" s="293" t="s">
        <v>46</v>
      </c>
      <c r="D317" s="293" t="s">
        <v>40</v>
      </c>
      <c r="E317" s="58" t="s">
        <v>556</v>
      </c>
      <c r="F317" s="70"/>
      <c r="G317" s="337">
        <f>G318</f>
        <v>1702280</v>
      </c>
      <c r="H317" s="337">
        <f>H318</f>
        <v>6456412</v>
      </c>
    </row>
    <row r="318" spans="1:8" ht="62.25">
      <c r="A318" s="329" t="s">
        <v>696</v>
      </c>
      <c r="B318" s="51" t="s">
        <v>285</v>
      </c>
      <c r="C318" s="293" t="s">
        <v>46</v>
      </c>
      <c r="D318" s="293" t="s">
        <v>40</v>
      </c>
      <c r="E318" s="58" t="s">
        <v>558</v>
      </c>
      <c r="F318" s="70"/>
      <c r="G318" s="284">
        <f>G319</f>
        <v>1702280</v>
      </c>
      <c r="H318" s="284">
        <f>H319</f>
        <v>6456412</v>
      </c>
    </row>
    <row r="319" spans="1:8" ht="30.75">
      <c r="A319" s="223" t="s">
        <v>51</v>
      </c>
      <c r="B319" s="59" t="s">
        <v>285</v>
      </c>
      <c r="C319" s="52" t="s">
        <v>46</v>
      </c>
      <c r="D319" s="52" t="s">
        <v>40</v>
      </c>
      <c r="E319" s="60" t="s">
        <v>558</v>
      </c>
      <c r="F319" s="70">
        <v>600</v>
      </c>
      <c r="G319" s="284">
        <f>34045+1668235</f>
        <v>1702280</v>
      </c>
      <c r="H319" s="284">
        <f>129140+6327272</f>
        <v>6456412</v>
      </c>
    </row>
    <row r="320" spans="1:8" ht="15">
      <c r="A320" s="329" t="s">
        <v>685</v>
      </c>
      <c r="B320" s="51" t="s">
        <v>285</v>
      </c>
      <c r="C320" s="354" t="s">
        <v>46</v>
      </c>
      <c r="D320" s="354" t="s">
        <v>40</v>
      </c>
      <c r="E320" s="58" t="s">
        <v>684</v>
      </c>
      <c r="F320" s="70"/>
      <c r="G320" s="337">
        <f>G321</f>
        <v>0</v>
      </c>
      <c r="H320" s="337">
        <f>H321</f>
        <v>2600000</v>
      </c>
    </row>
    <row r="321" spans="1:8" ht="54" customHeight="1">
      <c r="A321" s="222" t="s">
        <v>686</v>
      </c>
      <c r="B321" s="51" t="s">
        <v>285</v>
      </c>
      <c r="C321" s="354" t="s">
        <v>46</v>
      </c>
      <c r="D321" s="354" t="s">
        <v>40</v>
      </c>
      <c r="E321" s="58" t="s">
        <v>683</v>
      </c>
      <c r="F321" s="71"/>
      <c r="G321" s="337">
        <f>G322</f>
        <v>0</v>
      </c>
      <c r="H321" s="337">
        <f>H322</f>
        <v>2600000</v>
      </c>
    </row>
    <row r="322" spans="1:8" ht="30.75">
      <c r="A322" s="223" t="s">
        <v>51</v>
      </c>
      <c r="B322" s="59" t="s">
        <v>285</v>
      </c>
      <c r="C322" s="52" t="s">
        <v>46</v>
      </c>
      <c r="D322" s="52" t="s">
        <v>40</v>
      </c>
      <c r="E322" s="60" t="s">
        <v>683</v>
      </c>
      <c r="F322" s="70">
        <v>600</v>
      </c>
      <c r="G322" s="284"/>
      <c r="H322" s="284">
        <f>910000+1690000</f>
        <v>2600000</v>
      </c>
    </row>
    <row r="323" spans="1:8" ht="15">
      <c r="A323" s="222" t="s">
        <v>551</v>
      </c>
      <c r="B323" s="51" t="s">
        <v>285</v>
      </c>
      <c r="C323" s="293" t="s">
        <v>46</v>
      </c>
      <c r="D323" s="293" t="s">
        <v>40</v>
      </c>
      <c r="E323" s="58" t="s">
        <v>552</v>
      </c>
      <c r="F323" s="70"/>
      <c r="G323" s="337">
        <f>G324</f>
        <v>0</v>
      </c>
      <c r="H323" s="337">
        <f>H324</f>
        <v>1751982</v>
      </c>
    </row>
    <row r="324" spans="1:8" ht="46.5">
      <c r="A324" s="222" t="s">
        <v>695</v>
      </c>
      <c r="B324" s="51" t="s">
        <v>285</v>
      </c>
      <c r="C324" s="293" t="s">
        <v>46</v>
      </c>
      <c r="D324" s="293" t="s">
        <v>40</v>
      </c>
      <c r="E324" s="58" t="s">
        <v>554</v>
      </c>
      <c r="F324" s="71"/>
      <c r="G324" s="284">
        <f>G325</f>
        <v>0</v>
      </c>
      <c r="H324" s="337">
        <f>H325</f>
        <v>1751982</v>
      </c>
    </row>
    <row r="325" spans="1:8" ht="30.75">
      <c r="A325" s="223" t="s">
        <v>51</v>
      </c>
      <c r="B325" s="59" t="s">
        <v>285</v>
      </c>
      <c r="C325" s="52" t="s">
        <v>46</v>
      </c>
      <c r="D325" s="52" t="s">
        <v>40</v>
      </c>
      <c r="E325" s="60" t="s">
        <v>554</v>
      </c>
      <c r="F325" s="70">
        <v>600</v>
      </c>
      <c r="G325" s="284"/>
      <c r="H325" s="284">
        <f>35040+1716942</f>
        <v>1751982</v>
      </c>
    </row>
    <row r="326" spans="1:8" ht="15">
      <c r="A326" s="222" t="s">
        <v>291</v>
      </c>
      <c r="B326" s="51" t="s">
        <v>285</v>
      </c>
      <c r="C326" s="55" t="s">
        <v>46</v>
      </c>
      <c r="D326" s="82" t="s">
        <v>41</v>
      </c>
      <c r="E326" s="60"/>
      <c r="F326" s="70"/>
      <c r="G326" s="337">
        <f aca="true" t="shared" si="23" ref="G326:H329">G327</f>
        <v>6061299</v>
      </c>
      <c r="H326" s="337">
        <f t="shared" si="23"/>
        <v>6061299</v>
      </c>
    </row>
    <row r="327" spans="1:8" ht="30.75">
      <c r="A327" s="58" t="s">
        <v>625</v>
      </c>
      <c r="B327" s="51" t="s">
        <v>285</v>
      </c>
      <c r="C327" s="55" t="s">
        <v>46</v>
      </c>
      <c r="D327" s="82" t="s">
        <v>41</v>
      </c>
      <c r="E327" s="63" t="s">
        <v>390</v>
      </c>
      <c r="F327" s="70"/>
      <c r="G327" s="337">
        <f t="shared" si="23"/>
        <v>6061299</v>
      </c>
      <c r="H327" s="337">
        <f t="shared" si="23"/>
        <v>6061299</v>
      </c>
    </row>
    <row r="328" spans="1:8" ht="62.25">
      <c r="A328" s="58" t="s">
        <v>627</v>
      </c>
      <c r="B328" s="51" t="s">
        <v>285</v>
      </c>
      <c r="C328" s="55" t="s">
        <v>46</v>
      </c>
      <c r="D328" s="82" t="s">
        <v>41</v>
      </c>
      <c r="E328" s="63" t="s">
        <v>405</v>
      </c>
      <c r="F328" s="65"/>
      <c r="G328" s="337">
        <f t="shared" si="23"/>
        <v>6061299</v>
      </c>
      <c r="H328" s="337">
        <f t="shared" si="23"/>
        <v>6061299</v>
      </c>
    </row>
    <row r="329" spans="1:8" ht="30.75">
      <c r="A329" s="58" t="s">
        <v>253</v>
      </c>
      <c r="B329" s="51" t="s">
        <v>285</v>
      </c>
      <c r="C329" s="55" t="s">
        <v>46</v>
      </c>
      <c r="D329" s="82" t="s">
        <v>41</v>
      </c>
      <c r="E329" s="58" t="s">
        <v>438</v>
      </c>
      <c r="F329" s="71"/>
      <c r="G329" s="337">
        <f t="shared" si="23"/>
        <v>6061299</v>
      </c>
      <c r="H329" s="337">
        <f t="shared" si="23"/>
        <v>6061299</v>
      </c>
    </row>
    <row r="330" spans="1:8" ht="30.75">
      <c r="A330" s="223" t="s">
        <v>163</v>
      </c>
      <c r="B330" s="59" t="s">
        <v>285</v>
      </c>
      <c r="C330" s="52" t="s">
        <v>46</v>
      </c>
      <c r="D330" s="83" t="s">
        <v>41</v>
      </c>
      <c r="E330" s="53" t="s">
        <v>254</v>
      </c>
      <c r="F330" s="71"/>
      <c r="G330" s="284">
        <f>G331</f>
        <v>6061299</v>
      </c>
      <c r="H330" s="284">
        <f>H331</f>
        <v>6061299</v>
      </c>
    </row>
    <row r="331" spans="1:8" ht="30.75">
      <c r="A331" s="296" t="s">
        <v>51</v>
      </c>
      <c r="B331" s="59" t="s">
        <v>285</v>
      </c>
      <c r="C331" s="52" t="s">
        <v>46</v>
      </c>
      <c r="D331" s="83" t="s">
        <v>41</v>
      </c>
      <c r="E331" s="53" t="s">
        <v>254</v>
      </c>
      <c r="F331" s="62">
        <v>600</v>
      </c>
      <c r="G331" s="284">
        <f>6261299-200000</f>
        <v>6061299</v>
      </c>
      <c r="H331" s="284">
        <f>6261299-200000</f>
        <v>6061299</v>
      </c>
    </row>
    <row r="332" spans="1:8" ht="15">
      <c r="A332" s="222" t="s">
        <v>298</v>
      </c>
      <c r="B332" s="51" t="s">
        <v>285</v>
      </c>
      <c r="C332" s="55" t="s">
        <v>46</v>
      </c>
      <c r="D332" s="55" t="s">
        <v>46</v>
      </c>
      <c r="E332" s="63"/>
      <c r="F332" s="62"/>
      <c r="G332" s="337">
        <f aca="true" t="shared" si="24" ref="G332:H334">G333</f>
        <v>1309785</v>
      </c>
      <c r="H332" s="337">
        <f t="shared" si="24"/>
        <v>1309785</v>
      </c>
    </row>
    <row r="333" spans="1:8" ht="62.25">
      <c r="A333" s="58" t="s">
        <v>628</v>
      </c>
      <c r="B333" s="51" t="s">
        <v>285</v>
      </c>
      <c r="C333" s="55" t="s">
        <v>46</v>
      </c>
      <c r="D333" s="55" t="s">
        <v>46</v>
      </c>
      <c r="E333" s="63" t="s">
        <v>391</v>
      </c>
      <c r="F333" s="62"/>
      <c r="G333" s="337">
        <f t="shared" si="24"/>
        <v>1309785</v>
      </c>
      <c r="H333" s="337">
        <f t="shared" si="24"/>
        <v>1309785</v>
      </c>
    </row>
    <row r="334" spans="1:8" ht="78">
      <c r="A334" s="58" t="s">
        <v>630</v>
      </c>
      <c r="B334" s="51" t="s">
        <v>285</v>
      </c>
      <c r="C334" s="55" t="s">
        <v>46</v>
      </c>
      <c r="D334" s="55" t="s">
        <v>46</v>
      </c>
      <c r="E334" s="63" t="s">
        <v>403</v>
      </c>
      <c r="F334" s="65"/>
      <c r="G334" s="337">
        <f t="shared" si="24"/>
        <v>1309785</v>
      </c>
      <c r="H334" s="337">
        <f t="shared" si="24"/>
        <v>1309785</v>
      </c>
    </row>
    <row r="335" spans="1:8" ht="30.75">
      <c r="A335" s="222" t="s">
        <v>207</v>
      </c>
      <c r="B335" s="51" t="s">
        <v>285</v>
      </c>
      <c r="C335" s="55" t="s">
        <v>46</v>
      </c>
      <c r="D335" s="55" t="s">
        <v>46</v>
      </c>
      <c r="E335" s="58" t="s">
        <v>441</v>
      </c>
      <c r="F335" s="65"/>
      <c r="G335" s="337">
        <f>G336+G338</f>
        <v>1309785</v>
      </c>
      <c r="H335" s="337">
        <f>H336+H338</f>
        <v>1309785</v>
      </c>
    </row>
    <row r="336" spans="1:8" ht="30.75">
      <c r="A336" s="222" t="s">
        <v>163</v>
      </c>
      <c r="B336" s="51" t="s">
        <v>285</v>
      </c>
      <c r="C336" s="55" t="s">
        <v>46</v>
      </c>
      <c r="D336" s="55" t="s">
        <v>46</v>
      </c>
      <c r="E336" s="58" t="s">
        <v>219</v>
      </c>
      <c r="F336" s="65"/>
      <c r="G336" s="337">
        <f>G337</f>
        <v>899133</v>
      </c>
      <c r="H336" s="337">
        <f>H337</f>
        <v>899133</v>
      </c>
    </row>
    <row r="337" spans="1:8" ht="30.75">
      <c r="A337" s="223" t="s">
        <v>51</v>
      </c>
      <c r="B337" s="59" t="s">
        <v>285</v>
      </c>
      <c r="C337" s="52" t="s">
        <v>46</v>
      </c>
      <c r="D337" s="52" t="s">
        <v>46</v>
      </c>
      <c r="E337" s="60" t="s">
        <v>219</v>
      </c>
      <c r="F337" s="62">
        <v>600</v>
      </c>
      <c r="G337" s="284">
        <f>1099133-200000</f>
        <v>899133</v>
      </c>
      <c r="H337" s="284">
        <f>1099133-200000</f>
        <v>899133</v>
      </c>
    </row>
    <row r="338" spans="1:8" ht="30.75">
      <c r="A338" s="222" t="s">
        <v>208</v>
      </c>
      <c r="B338" s="51" t="s">
        <v>285</v>
      </c>
      <c r="C338" s="55" t="s">
        <v>46</v>
      </c>
      <c r="D338" s="55" t="s">
        <v>46</v>
      </c>
      <c r="E338" s="58" t="s">
        <v>210</v>
      </c>
      <c r="F338" s="65"/>
      <c r="G338" s="337">
        <f>G339</f>
        <v>410652</v>
      </c>
      <c r="H338" s="337">
        <f>H339</f>
        <v>410652</v>
      </c>
    </row>
    <row r="339" spans="1:8" ht="30.75">
      <c r="A339" s="223" t="s">
        <v>51</v>
      </c>
      <c r="B339" s="59" t="s">
        <v>285</v>
      </c>
      <c r="C339" s="52" t="s">
        <v>46</v>
      </c>
      <c r="D339" s="52" t="s">
        <v>46</v>
      </c>
      <c r="E339" s="60" t="s">
        <v>210</v>
      </c>
      <c r="F339" s="62">
        <v>600</v>
      </c>
      <c r="G339" s="284">
        <v>410652</v>
      </c>
      <c r="H339" s="284">
        <v>410652</v>
      </c>
    </row>
    <row r="340" spans="1:8" ht="15">
      <c r="A340" s="222" t="s">
        <v>15</v>
      </c>
      <c r="B340" s="51" t="s">
        <v>285</v>
      </c>
      <c r="C340" s="55" t="s">
        <v>46</v>
      </c>
      <c r="D340" s="55" t="s">
        <v>44</v>
      </c>
      <c r="E340" s="63"/>
      <c r="F340" s="62"/>
      <c r="G340" s="337">
        <f>G341</f>
        <v>5844921</v>
      </c>
      <c r="H340" s="337">
        <f>H341</f>
        <v>5844921</v>
      </c>
    </row>
    <row r="341" spans="1:8" ht="30.75">
      <c r="A341" s="58" t="s">
        <v>625</v>
      </c>
      <c r="B341" s="51" t="s">
        <v>285</v>
      </c>
      <c r="C341" s="55" t="s">
        <v>46</v>
      </c>
      <c r="D341" s="55" t="s">
        <v>44</v>
      </c>
      <c r="E341" s="63" t="s">
        <v>390</v>
      </c>
      <c r="F341" s="65"/>
      <c r="G341" s="337">
        <f>G342+G347</f>
        <v>5844921</v>
      </c>
      <c r="H341" s="337">
        <f>H342+H347</f>
        <v>5844921</v>
      </c>
    </row>
    <row r="342" spans="1:8" ht="62.25">
      <c r="A342" s="58" t="s">
        <v>631</v>
      </c>
      <c r="B342" s="51" t="s">
        <v>285</v>
      </c>
      <c r="C342" s="55" t="s">
        <v>46</v>
      </c>
      <c r="D342" s="55" t="s">
        <v>44</v>
      </c>
      <c r="E342" s="63" t="s">
        <v>402</v>
      </c>
      <c r="F342" s="65"/>
      <c r="G342" s="337">
        <f>G343</f>
        <v>5807025</v>
      </c>
      <c r="H342" s="337">
        <f>H343</f>
        <v>5807025</v>
      </c>
    </row>
    <row r="343" spans="1:8" ht="66" customHeight="1">
      <c r="A343" s="225" t="s">
        <v>632</v>
      </c>
      <c r="B343" s="51" t="s">
        <v>285</v>
      </c>
      <c r="C343" s="55" t="s">
        <v>46</v>
      </c>
      <c r="D343" s="55" t="s">
        <v>44</v>
      </c>
      <c r="E343" s="58" t="s">
        <v>442</v>
      </c>
      <c r="F343" s="71"/>
      <c r="G343" s="337">
        <f>G344</f>
        <v>5807025</v>
      </c>
      <c r="H343" s="337">
        <f>H344</f>
        <v>5807025</v>
      </c>
    </row>
    <row r="344" spans="1:8" ht="30.75">
      <c r="A344" s="223" t="s">
        <v>163</v>
      </c>
      <c r="B344" s="59" t="s">
        <v>285</v>
      </c>
      <c r="C344" s="52" t="s">
        <v>46</v>
      </c>
      <c r="D344" s="52" t="s">
        <v>44</v>
      </c>
      <c r="E344" s="60" t="s">
        <v>256</v>
      </c>
      <c r="F344" s="70"/>
      <c r="G344" s="337">
        <f>G345+G346</f>
        <v>5807025</v>
      </c>
      <c r="H344" s="337">
        <f>H345+H346</f>
        <v>5807025</v>
      </c>
    </row>
    <row r="345" spans="1:8" ht="62.25">
      <c r="A345" s="223" t="s">
        <v>50</v>
      </c>
      <c r="B345" s="59" t="s">
        <v>285</v>
      </c>
      <c r="C345" s="52" t="s">
        <v>46</v>
      </c>
      <c r="D345" s="52" t="s">
        <v>44</v>
      </c>
      <c r="E345" s="60" t="s">
        <v>256</v>
      </c>
      <c r="F345" s="62">
        <v>100</v>
      </c>
      <c r="G345" s="284">
        <v>5583767</v>
      </c>
      <c r="H345" s="284">
        <v>5583767</v>
      </c>
    </row>
    <row r="346" spans="1:8" ht="30.75">
      <c r="A346" s="223" t="s">
        <v>156</v>
      </c>
      <c r="B346" s="59" t="s">
        <v>285</v>
      </c>
      <c r="C346" s="52" t="s">
        <v>46</v>
      </c>
      <c r="D346" s="52" t="s">
        <v>44</v>
      </c>
      <c r="E346" s="60" t="s">
        <v>256</v>
      </c>
      <c r="F346" s="62">
        <v>200</v>
      </c>
      <c r="G346" s="284">
        <f>423258-200000</f>
        <v>223258</v>
      </c>
      <c r="H346" s="284">
        <f>423258-200000</f>
        <v>223258</v>
      </c>
    </row>
    <row r="347" spans="1:8" ht="30.75">
      <c r="A347" s="225" t="s">
        <v>255</v>
      </c>
      <c r="B347" s="51" t="s">
        <v>285</v>
      </c>
      <c r="C347" s="55" t="s">
        <v>46</v>
      </c>
      <c r="D347" s="55" t="s">
        <v>44</v>
      </c>
      <c r="E347" s="58" t="s">
        <v>443</v>
      </c>
      <c r="F347" s="65"/>
      <c r="G347" s="337">
        <f>G348</f>
        <v>37896</v>
      </c>
      <c r="H347" s="337">
        <f>H348</f>
        <v>37896</v>
      </c>
    </row>
    <row r="348" spans="1:8" ht="46.5">
      <c r="A348" s="60" t="s">
        <v>221</v>
      </c>
      <c r="B348" s="59" t="s">
        <v>285</v>
      </c>
      <c r="C348" s="52" t="s">
        <v>46</v>
      </c>
      <c r="D348" s="52" t="s">
        <v>44</v>
      </c>
      <c r="E348" s="60" t="s">
        <v>257</v>
      </c>
      <c r="F348" s="70"/>
      <c r="G348" s="284">
        <f>G349</f>
        <v>37896</v>
      </c>
      <c r="H348" s="284">
        <f>H349</f>
        <v>37896</v>
      </c>
    </row>
    <row r="349" spans="1:8" ht="62.25">
      <c r="A349" s="223" t="s">
        <v>50</v>
      </c>
      <c r="B349" s="59" t="s">
        <v>285</v>
      </c>
      <c r="C349" s="52" t="s">
        <v>46</v>
      </c>
      <c r="D349" s="52" t="s">
        <v>44</v>
      </c>
      <c r="E349" s="60" t="s">
        <v>257</v>
      </c>
      <c r="F349" s="62">
        <v>100</v>
      </c>
      <c r="G349" s="284">
        <v>37896</v>
      </c>
      <c r="H349" s="284">
        <v>37896</v>
      </c>
    </row>
    <row r="350" spans="1:8" ht="15">
      <c r="A350" s="222" t="s">
        <v>169</v>
      </c>
      <c r="B350" s="51" t="s">
        <v>285</v>
      </c>
      <c r="C350" s="55" t="s">
        <v>48</v>
      </c>
      <c r="D350" s="55"/>
      <c r="E350" s="63"/>
      <c r="F350" s="62"/>
      <c r="G350" s="337">
        <f>G351+G357</f>
        <v>9541876</v>
      </c>
      <c r="H350" s="337">
        <f>H351+H357</f>
        <v>9541876</v>
      </c>
    </row>
    <row r="351" spans="1:8" ht="15">
      <c r="A351" s="222" t="s">
        <v>295</v>
      </c>
      <c r="B351" s="51" t="s">
        <v>285</v>
      </c>
      <c r="C351" s="55" t="s">
        <v>48</v>
      </c>
      <c r="D351" s="55" t="s">
        <v>41</v>
      </c>
      <c r="E351" s="63"/>
      <c r="F351" s="62"/>
      <c r="G351" s="337">
        <f>G352</f>
        <v>8978358</v>
      </c>
      <c r="H351" s="337">
        <f>H352</f>
        <v>8978358</v>
      </c>
    </row>
    <row r="352" spans="1:8" ht="30.75">
      <c r="A352" s="58" t="s">
        <v>625</v>
      </c>
      <c r="B352" s="51" t="s">
        <v>285</v>
      </c>
      <c r="C352" s="55" t="s">
        <v>48</v>
      </c>
      <c r="D352" s="55" t="s">
        <v>41</v>
      </c>
      <c r="E352" s="63" t="s">
        <v>390</v>
      </c>
      <c r="F352" s="65"/>
      <c r="G352" s="337">
        <f>G353</f>
        <v>8978358</v>
      </c>
      <c r="H352" s="337">
        <f>H353</f>
        <v>8978358</v>
      </c>
    </row>
    <row r="353" spans="1:8" ht="46.5">
      <c r="A353" s="58" t="s">
        <v>626</v>
      </c>
      <c r="B353" s="51" t="s">
        <v>285</v>
      </c>
      <c r="C353" s="55" t="s">
        <v>48</v>
      </c>
      <c r="D353" s="55" t="s">
        <v>41</v>
      </c>
      <c r="E353" s="63" t="s">
        <v>398</v>
      </c>
      <c r="F353" s="65"/>
      <c r="G353" s="337">
        <f>G355</f>
        <v>8978358</v>
      </c>
      <c r="H353" s="337">
        <f>H355</f>
        <v>8978358</v>
      </c>
    </row>
    <row r="354" spans="1:8" ht="46.5">
      <c r="A354" s="225" t="s">
        <v>247</v>
      </c>
      <c r="B354" s="51" t="s">
        <v>285</v>
      </c>
      <c r="C354" s="55" t="s">
        <v>48</v>
      </c>
      <c r="D354" s="55" t="s">
        <v>41</v>
      </c>
      <c r="E354" s="58" t="s">
        <v>450</v>
      </c>
      <c r="F354" s="62"/>
      <c r="G354" s="337">
        <f>G355</f>
        <v>8978358</v>
      </c>
      <c r="H354" s="337">
        <f>H355</f>
        <v>8978358</v>
      </c>
    </row>
    <row r="355" spans="1:8" ht="78">
      <c r="A355" s="225" t="s">
        <v>23</v>
      </c>
      <c r="B355" s="51" t="s">
        <v>285</v>
      </c>
      <c r="C355" s="55" t="s">
        <v>48</v>
      </c>
      <c r="D355" s="55" t="s">
        <v>41</v>
      </c>
      <c r="E355" s="58" t="s">
        <v>248</v>
      </c>
      <c r="F355" s="71"/>
      <c r="G355" s="337">
        <f>G356</f>
        <v>8978358</v>
      </c>
      <c r="H355" s="337">
        <f>H356</f>
        <v>8978358</v>
      </c>
    </row>
    <row r="356" spans="1:8" ht="15">
      <c r="A356" s="223" t="s">
        <v>294</v>
      </c>
      <c r="B356" s="59" t="s">
        <v>285</v>
      </c>
      <c r="C356" s="52" t="s">
        <v>48</v>
      </c>
      <c r="D356" s="52" t="s">
        <v>41</v>
      </c>
      <c r="E356" s="60" t="s">
        <v>248</v>
      </c>
      <c r="F356" s="62">
        <v>300</v>
      </c>
      <c r="G356" s="284">
        <v>8978358</v>
      </c>
      <c r="H356" s="284">
        <v>8978358</v>
      </c>
    </row>
    <row r="357" spans="1:8" ht="15">
      <c r="A357" s="222" t="s">
        <v>170</v>
      </c>
      <c r="B357" s="51" t="s">
        <v>285</v>
      </c>
      <c r="C357" s="55" t="s">
        <v>48</v>
      </c>
      <c r="D357" s="55" t="s">
        <v>42</v>
      </c>
      <c r="E357" s="63"/>
      <c r="F357" s="65"/>
      <c r="G357" s="337">
        <f aca="true" t="shared" si="25" ref="G357:H361">G358</f>
        <v>563518</v>
      </c>
      <c r="H357" s="337">
        <f t="shared" si="25"/>
        <v>563518</v>
      </c>
    </row>
    <row r="358" spans="1:8" ht="30.75">
      <c r="A358" s="58" t="s">
        <v>625</v>
      </c>
      <c r="B358" s="51" t="s">
        <v>285</v>
      </c>
      <c r="C358" s="55" t="s">
        <v>48</v>
      </c>
      <c r="D358" s="55" t="s">
        <v>42</v>
      </c>
      <c r="E358" s="63" t="s">
        <v>390</v>
      </c>
      <c r="F358" s="65"/>
      <c r="G358" s="337">
        <f t="shared" si="25"/>
        <v>563518</v>
      </c>
      <c r="H358" s="337">
        <f t="shared" si="25"/>
        <v>563518</v>
      </c>
    </row>
    <row r="359" spans="1:8" ht="46.5">
      <c r="A359" s="58" t="s">
        <v>640</v>
      </c>
      <c r="B359" s="51" t="s">
        <v>285</v>
      </c>
      <c r="C359" s="55" t="s">
        <v>48</v>
      </c>
      <c r="D359" s="55" t="s">
        <v>42</v>
      </c>
      <c r="E359" s="63" t="s">
        <v>398</v>
      </c>
      <c r="F359" s="65"/>
      <c r="G359" s="337">
        <f t="shared" si="25"/>
        <v>563518</v>
      </c>
      <c r="H359" s="337">
        <f t="shared" si="25"/>
        <v>563518</v>
      </c>
    </row>
    <row r="360" spans="1:8" ht="15">
      <c r="A360" s="225" t="s">
        <v>241</v>
      </c>
      <c r="B360" s="51" t="s">
        <v>285</v>
      </c>
      <c r="C360" s="55" t="s">
        <v>48</v>
      </c>
      <c r="D360" s="55" t="s">
        <v>42</v>
      </c>
      <c r="E360" s="58" t="s">
        <v>434</v>
      </c>
      <c r="F360" s="71"/>
      <c r="G360" s="337">
        <f t="shared" si="25"/>
        <v>563518</v>
      </c>
      <c r="H360" s="337">
        <f t="shared" si="25"/>
        <v>563518</v>
      </c>
    </row>
    <row r="361" spans="1:8" ht="15">
      <c r="A361" s="223" t="s">
        <v>36</v>
      </c>
      <c r="B361" s="59" t="s">
        <v>285</v>
      </c>
      <c r="C361" s="52" t="s">
        <v>48</v>
      </c>
      <c r="D361" s="52" t="s">
        <v>42</v>
      </c>
      <c r="E361" s="60" t="s">
        <v>258</v>
      </c>
      <c r="F361" s="70"/>
      <c r="G361" s="284">
        <f t="shared" si="25"/>
        <v>563518</v>
      </c>
      <c r="H361" s="284">
        <f t="shared" si="25"/>
        <v>563518</v>
      </c>
    </row>
    <row r="362" spans="1:8" ht="15">
      <c r="A362" s="223" t="s">
        <v>294</v>
      </c>
      <c r="B362" s="59" t="s">
        <v>285</v>
      </c>
      <c r="C362" s="52" t="s">
        <v>48</v>
      </c>
      <c r="D362" s="52" t="s">
        <v>42</v>
      </c>
      <c r="E362" s="60" t="s">
        <v>258</v>
      </c>
      <c r="F362" s="62">
        <v>300</v>
      </c>
      <c r="G362" s="284">
        <v>563518</v>
      </c>
      <c r="H362" s="284">
        <v>563518</v>
      </c>
    </row>
    <row r="363" spans="1:8" ht="34.5" customHeight="1">
      <c r="A363" s="222" t="s">
        <v>134</v>
      </c>
      <c r="B363" s="51" t="s">
        <v>17</v>
      </c>
      <c r="C363" s="55"/>
      <c r="D363" s="55"/>
      <c r="E363" s="63"/>
      <c r="F363" s="62"/>
      <c r="G363" s="337">
        <f>G364+G387</f>
        <v>35827874</v>
      </c>
      <c r="H363" s="337">
        <f>H364+H387</f>
        <v>35786958</v>
      </c>
    </row>
    <row r="364" spans="1:8" ht="15">
      <c r="A364" s="222" t="s">
        <v>296</v>
      </c>
      <c r="B364" s="51" t="s">
        <v>17</v>
      </c>
      <c r="C364" s="55" t="s">
        <v>47</v>
      </c>
      <c r="D364" s="55"/>
      <c r="E364" s="63"/>
      <c r="F364" s="62"/>
      <c r="G364" s="337">
        <f>G365+G377</f>
        <v>34429972</v>
      </c>
      <c r="H364" s="337">
        <f>H365+H377</f>
        <v>34389056</v>
      </c>
    </row>
    <row r="365" spans="1:8" ht="15">
      <c r="A365" s="222" t="s">
        <v>16</v>
      </c>
      <c r="B365" s="51" t="s">
        <v>17</v>
      </c>
      <c r="C365" s="55" t="s">
        <v>47</v>
      </c>
      <c r="D365" s="55" t="s">
        <v>39</v>
      </c>
      <c r="E365" s="63"/>
      <c r="F365" s="62"/>
      <c r="G365" s="337">
        <f>G366</f>
        <v>32729399</v>
      </c>
      <c r="H365" s="337">
        <f>H366</f>
        <v>32729399</v>
      </c>
    </row>
    <row r="366" spans="1:8" ht="30.75">
      <c r="A366" s="58" t="s">
        <v>649</v>
      </c>
      <c r="B366" s="51" t="s">
        <v>17</v>
      </c>
      <c r="C366" s="55" t="s">
        <v>47</v>
      </c>
      <c r="D366" s="55" t="s">
        <v>39</v>
      </c>
      <c r="E366" s="63" t="s">
        <v>392</v>
      </c>
      <c r="F366" s="62"/>
      <c r="G366" s="337">
        <f>G367+G371</f>
        <v>32729399</v>
      </c>
      <c r="H366" s="337">
        <f>H367+H371</f>
        <v>32729399</v>
      </c>
    </row>
    <row r="367" spans="1:8" ht="46.5">
      <c r="A367" s="58" t="s">
        <v>650</v>
      </c>
      <c r="B367" s="51" t="s">
        <v>17</v>
      </c>
      <c r="C367" s="55" t="s">
        <v>47</v>
      </c>
      <c r="D367" s="55" t="s">
        <v>39</v>
      </c>
      <c r="E367" s="58" t="s">
        <v>401</v>
      </c>
      <c r="F367" s="71"/>
      <c r="G367" s="337">
        <f aca="true" t="shared" si="26" ref="G367:H369">G368</f>
        <v>11026139</v>
      </c>
      <c r="H367" s="337">
        <f t="shared" si="26"/>
        <v>11026139</v>
      </c>
    </row>
    <row r="368" spans="1:8" ht="78">
      <c r="A368" s="58" t="s">
        <v>259</v>
      </c>
      <c r="B368" s="51" t="s">
        <v>17</v>
      </c>
      <c r="C368" s="55" t="s">
        <v>47</v>
      </c>
      <c r="D368" s="55" t="s">
        <v>39</v>
      </c>
      <c r="E368" s="58" t="s">
        <v>444</v>
      </c>
      <c r="F368" s="71"/>
      <c r="G368" s="337">
        <f t="shared" si="26"/>
        <v>11026139</v>
      </c>
      <c r="H368" s="337">
        <f t="shared" si="26"/>
        <v>11026139</v>
      </c>
    </row>
    <row r="369" spans="1:8" ht="30.75">
      <c r="A369" s="223" t="s">
        <v>163</v>
      </c>
      <c r="B369" s="59" t="s">
        <v>17</v>
      </c>
      <c r="C369" s="52" t="s">
        <v>47</v>
      </c>
      <c r="D369" s="52" t="s">
        <v>39</v>
      </c>
      <c r="E369" s="60" t="s">
        <v>260</v>
      </c>
      <c r="F369" s="70"/>
      <c r="G369" s="284">
        <f t="shared" si="26"/>
        <v>11026139</v>
      </c>
      <c r="H369" s="284">
        <f t="shared" si="26"/>
        <v>11026139</v>
      </c>
    </row>
    <row r="370" spans="1:8" ht="30.75">
      <c r="A370" s="223" t="s">
        <v>51</v>
      </c>
      <c r="B370" s="59" t="s">
        <v>17</v>
      </c>
      <c r="C370" s="52" t="s">
        <v>47</v>
      </c>
      <c r="D370" s="52" t="s">
        <v>39</v>
      </c>
      <c r="E370" s="60" t="s">
        <v>260</v>
      </c>
      <c r="F370" s="70">
        <v>600</v>
      </c>
      <c r="G370" s="284">
        <f>12026139-1000000</f>
        <v>11026139</v>
      </c>
      <c r="H370" s="284">
        <f>12026139-1000000</f>
        <v>11026139</v>
      </c>
    </row>
    <row r="371" spans="1:8" ht="46.5">
      <c r="A371" s="58" t="s">
        <v>651</v>
      </c>
      <c r="B371" s="51" t="s">
        <v>17</v>
      </c>
      <c r="C371" s="55" t="s">
        <v>47</v>
      </c>
      <c r="D371" s="55" t="s">
        <v>39</v>
      </c>
      <c r="E371" s="63" t="s">
        <v>400</v>
      </c>
      <c r="F371" s="62"/>
      <c r="G371" s="337">
        <f>G372</f>
        <v>21703260</v>
      </c>
      <c r="H371" s="337">
        <f>H372</f>
        <v>21703260</v>
      </c>
    </row>
    <row r="372" spans="1:8" ht="15">
      <c r="A372" s="225" t="s">
        <v>261</v>
      </c>
      <c r="B372" s="51" t="s">
        <v>17</v>
      </c>
      <c r="C372" s="55" t="s">
        <v>47</v>
      </c>
      <c r="D372" s="55" t="s">
        <v>39</v>
      </c>
      <c r="E372" s="58" t="s">
        <v>445</v>
      </c>
      <c r="F372" s="70"/>
      <c r="G372" s="337">
        <f>G373</f>
        <v>21703260</v>
      </c>
      <c r="H372" s="337">
        <f>H373</f>
        <v>21703260</v>
      </c>
    </row>
    <row r="373" spans="1:8" ht="30.75">
      <c r="A373" s="223" t="s">
        <v>163</v>
      </c>
      <c r="B373" s="59" t="s">
        <v>17</v>
      </c>
      <c r="C373" s="52" t="s">
        <v>47</v>
      </c>
      <c r="D373" s="52" t="s">
        <v>39</v>
      </c>
      <c r="E373" s="60" t="s">
        <v>262</v>
      </c>
      <c r="F373" s="70"/>
      <c r="G373" s="284">
        <f>G374+G375+G376</f>
        <v>21703260</v>
      </c>
      <c r="H373" s="284">
        <f>H374+H375+H376</f>
        <v>21703260</v>
      </c>
    </row>
    <row r="374" spans="1:8" ht="62.25">
      <c r="A374" s="223" t="s">
        <v>50</v>
      </c>
      <c r="B374" s="59" t="s">
        <v>17</v>
      </c>
      <c r="C374" s="52" t="s">
        <v>47</v>
      </c>
      <c r="D374" s="52" t="s">
        <v>39</v>
      </c>
      <c r="E374" s="60" t="s">
        <v>262</v>
      </c>
      <c r="F374" s="70">
        <v>100</v>
      </c>
      <c r="G374" s="284">
        <v>21019991</v>
      </c>
      <c r="H374" s="284">
        <v>21019991</v>
      </c>
    </row>
    <row r="375" spans="1:8" ht="30.75">
      <c r="A375" s="223" t="s">
        <v>156</v>
      </c>
      <c r="B375" s="59" t="s">
        <v>17</v>
      </c>
      <c r="C375" s="52" t="s">
        <v>47</v>
      </c>
      <c r="D375" s="52" t="s">
        <v>39</v>
      </c>
      <c r="E375" s="60" t="s">
        <v>262</v>
      </c>
      <c r="F375" s="70">
        <v>200</v>
      </c>
      <c r="G375" s="284">
        <f>1295320-700000</f>
        <v>595320</v>
      </c>
      <c r="H375" s="284">
        <f>1295320-700000</f>
        <v>595320</v>
      </c>
    </row>
    <row r="376" spans="1:8" ht="15">
      <c r="A376" s="223" t="s">
        <v>273</v>
      </c>
      <c r="B376" s="59" t="s">
        <v>17</v>
      </c>
      <c r="C376" s="52" t="s">
        <v>47</v>
      </c>
      <c r="D376" s="52" t="s">
        <v>39</v>
      </c>
      <c r="E376" s="60" t="s">
        <v>262</v>
      </c>
      <c r="F376" s="70">
        <v>800</v>
      </c>
      <c r="G376" s="284">
        <v>87949</v>
      </c>
      <c r="H376" s="284">
        <v>87949</v>
      </c>
    </row>
    <row r="377" spans="1:8" ht="15">
      <c r="A377" s="222" t="s">
        <v>157</v>
      </c>
      <c r="B377" s="51" t="s">
        <v>17</v>
      </c>
      <c r="C377" s="55" t="s">
        <v>47</v>
      </c>
      <c r="D377" s="55" t="s">
        <v>42</v>
      </c>
      <c r="E377" s="63"/>
      <c r="F377" s="62"/>
      <c r="G377" s="337">
        <f>G378</f>
        <v>1700573</v>
      </c>
      <c r="H377" s="337">
        <f>H378</f>
        <v>1659657</v>
      </c>
    </row>
    <row r="378" spans="1:8" ht="30.75">
      <c r="A378" s="58" t="s">
        <v>649</v>
      </c>
      <c r="B378" s="51" t="s">
        <v>17</v>
      </c>
      <c r="C378" s="55" t="s">
        <v>47</v>
      </c>
      <c r="D378" s="55" t="s">
        <v>42</v>
      </c>
      <c r="E378" s="63" t="s">
        <v>392</v>
      </c>
      <c r="F378" s="65"/>
      <c r="G378" s="337">
        <f>G379</f>
        <v>1700573</v>
      </c>
      <c r="H378" s="337">
        <f>H379</f>
        <v>1659657</v>
      </c>
    </row>
    <row r="379" spans="1:8" ht="62.25">
      <c r="A379" s="58" t="s">
        <v>652</v>
      </c>
      <c r="B379" s="51" t="s">
        <v>17</v>
      </c>
      <c r="C379" s="55" t="s">
        <v>47</v>
      </c>
      <c r="D379" s="55" t="s">
        <v>42</v>
      </c>
      <c r="E379" s="58" t="s">
        <v>399</v>
      </c>
      <c r="F379" s="62"/>
      <c r="G379" s="337">
        <f>G381+G385</f>
        <v>1700573</v>
      </c>
      <c r="H379" s="337">
        <f>H381+H385</f>
        <v>1659657</v>
      </c>
    </row>
    <row r="380" spans="1:8" ht="30.75">
      <c r="A380" s="225" t="s">
        <v>263</v>
      </c>
      <c r="B380" s="51" t="s">
        <v>17</v>
      </c>
      <c r="C380" s="55" t="s">
        <v>47</v>
      </c>
      <c r="D380" s="55" t="s">
        <v>42</v>
      </c>
      <c r="E380" s="58" t="s">
        <v>446</v>
      </c>
      <c r="F380" s="71"/>
      <c r="G380" s="337">
        <f>G381</f>
        <v>1640615</v>
      </c>
      <c r="H380" s="337">
        <f>H381</f>
        <v>1599699</v>
      </c>
    </row>
    <row r="381" spans="1:8" ht="30.75">
      <c r="A381" s="223" t="s">
        <v>163</v>
      </c>
      <c r="B381" s="59" t="s">
        <v>17</v>
      </c>
      <c r="C381" s="52" t="s">
        <v>47</v>
      </c>
      <c r="D381" s="52" t="s">
        <v>42</v>
      </c>
      <c r="E381" s="53" t="s">
        <v>264</v>
      </c>
      <c r="F381" s="71"/>
      <c r="G381" s="284">
        <f>G382+G383</f>
        <v>1640615</v>
      </c>
      <c r="H381" s="284">
        <f>H382+H383</f>
        <v>1599699</v>
      </c>
    </row>
    <row r="382" spans="1:8" ht="62.25">
      <c r="A382" s="223" t="s">
        <v>50</v>
      </c>
      <c r="B382" s="59" t="s">
        <v>17</v>
      </c>
      <c r="C382" s="52" t="s">
        <v>47</v>
      </c>
      <c r="D382" s="52" t="s">
        <v>42</v>
      </c>
      <c r="E382" s="53" t="s">
        <v>264</v>
      </c>
      <c r="F382" s="70">
        <v>100</v>
      </c>
      <c r="G382" s="284">
        <v>1514581</v>
      </c>
      <c r="H382" s="284">
        <v>1514581</v>
      </c>
    </row>
    <row r="383" spans="1:8" ht="30.75">
      <c r="A383" s="223" t="s">
        <v>156</v>
      </c>
      <c r="B383" s="59" t="s">
        <v>17</v>
      </c>
      <c r="C383" s="52" t="s">
        <v>47</v>
      </c>
      <c r="D383" s="52" t="s">
        <v>42</v>
      </c>
      <c r="E383" s="53" t="s">
        <v>264</v>
      </c>
      <c r="F383" s="70">
        <v>200</v>
      </c>
      <c r="G383" s="284">
        <f>170591-44557</f>
        <v>126034</v>
      </c>
      <c r="H383" s="284">
        <f>170591-85473</f>
        <v>85118</v>
      </c>
    </row>
    <row r="384" spans="1:8" ht="30.75">
      <c r="A384" s="225" t="s">
        <v>265</v>
      </c>
      <c r="B384" s="51" t="s">
        <v>17</v>
      </c>
      <c r="C384" s="55" t="s">
        <v>47</v>
      </c>
      <c r="D384" s="55" t="s">
        <v>42</v>
      </c>
      <c r="E384" s="58" t="s">
        <v>447</v>
      </c>
      <c r="F384" s="71"/>
      <c r="G384" s="337">
        <f>G385</f>
        <v>59958</v>
      </c>
      <c r="H384" s="337">
        <f>H385</f>
        <v>59958</v>
      </c>
    </row>
    <row r="385" spans="1:8" ht="50.25" customHeight="1">
      <c r="A385" s="223" t="s">
        <v>266</v>
      </c>
      <c r="B385" s="59" t="s">
        <v>17</v>
      </c>
      <c r="C385" s="52" t="s">
        <v>47</v>
      </c>
      <c r="D385" s="52" t="s">
        <v>42</v>
      </c>
      <c r="E385" s="60" t="s">
        <v>267</v>
      </c>
      <c r="F385" s="70"/>
      <c r="G385" s="284">
        <f>G386</f>
        <v>59958</v>
      </c>
      <c r="H385" s="284">
        <f>H386</f>
        <v>59958</v>
      </c>
    </row>
    <row r="386" spans="1:8" ht="62.25">
      <c r="A386" s="223" t="s">
        <v>50</v>
      </c>
      <c r="B386" s="59" t="s">
        <v>17</v>
      </c>
      <c r="C386" s="52" t="s">
        <v>47</v>
      </c>
      <c r="D386" s="52" t="s">
        <v>42</v>
      </c>
      <c r="E386" s="60" t="s">
        <v>267</v>
      </c>
      <c r="F386" s="70">
        <v>100</v>
      </c>
      <c r="G386" s="284">
        <v>59958</v>
      </c>
      <c r="H386" s="284">
        <v>59958</v>
      </c>
    </row>
    <row r="387" spans="1:8" ht="15">
      <c r="A387" s="222" t="s">
        <v>169</v>
      </c>
      <c r="B387" s="51" t="s">
        <v>17</v>
      </c>
      <c r="C387" s="55" t="s">
        <v>48</v>
      </c>
      <c r="D387" s="55"/>
      <c r="E387" s="63"/>
      <c r="F387" s="62"/>
      <c r="G387" s="337">
        <f aca="true" t="shared" si="27" ref="G387:H392">G388</f>
        <v>1397902</v>
      </c>
      <c r="H387" s="337">
        <f t="shared" si="27"/>
        <v>1397902</v>
      </c>
    </row>
    <row r="388" spans="1:8" ht="15">
      <c r="A388" s="222" t="s">
        <v>295</v>
      </c>
      <c r="B388" s="51" t="s">
        <v>17</v>
      </c>
      <c r="C388" s="55" t="s">
        <v>48</v>
      </c>
      <c r="D388" s="55" t="s">
        <v>41</v>
      </c>
      <c r="E388" s="63"/>
      <c r="F388" s="62"/>
      <c r="G388" s="337">
        <f t="shared" si="27"/>
        <v>1397902</v>
      </c>
      <c r="H388" s="337">
        <f t="shared" si="27"/>
        <v>1397902</v>
      </c>
    </row>
    <row r="389" spans="1:8" ht="30.75">
      <c r="A389" s="58" t="s">
        <v>649</v>
      </c>
      <c r="B389" s="51" t="s">
        <v>17</v>
      </c>
      <c r="C389" s="55" t="s">
        <v>48</v>
      </c>
      <c r="D389" s="55" t="s">
        <v>41</v>
      </c>
      <c r="E389" s="63" t="s">
        <v>392</v>
      </c>
      <c r="F389" s="62"/>
      <c r="G389" s="337">
        <f t="shared" si="27"/>
        <v>1397902</v>
      </c>
      <c r="H389" s="337">
        <f t="shared" si="27"/>
        <v>1397902</v>
      </c>
    </row>
    <row r="390" spans="1:8" ht="62.25">
      <c r="A390" s="58" t="s">
        <v>653</v>
      </c>
      <c r="B390" s="51" t="s">
        <v>17</v>
      </c>
      <c r="C390" s="55" t="s">
        <v>48</v>
      </c>
      <c r="D390" s="55" t="s">
        <v>41</v>
      </c>
      <c r="E390" s="58" t="s">
        <v>399</v>
      </c>
      <c r="F390" s="62"/>
      <c r="G390" s="337">
        <f t="shared" si="27"/>
        <v>1397902</v>
      </c>
      <c r="H390" s="337">
        <f t="shared" si="27"/>
        <v>1397902</v>
      </c>
    </row>
    <row r="391" spans="1:8" ht="30.75">
      <c r="A391" s="225" t="s">
        <v>265</v>
      </c>
      <c r="B391" s="51" t="s">
        <v>17</v>
      </c>
      <c r="C391" s="55" t="s">
        <v>48</v>
      </c>
      <c r="D391" s="55" t="s">
        <v>41</v>
      </c>
      <c r="E391" s="58" t="s">
        <v>447</v>
      </c>
      <c r="F391" s="62"/>
      <c r="G391" s="337">
        <f t="shared" si="27"/>
        <v>1397902</v>
      </c>
      <c r="H391" s="337">
        <f t="shared" si="27"/>
        <v>1397902</v>
      </c>
    </row>
    <row r="392" spans="1:8" ht="46.5">
      <c r="A392" s="224" t="s">
        <v>24</v>
      </c>
      <c r="B392" s="59" t="s">
        <v>17</v>
      </c>
      <c r="C392" s="52" t="s">
        <v>48</v>
      </c>
      <c r="D392" s="52" t="s">
        <v>41</v>
      </c>
      <c r="E392" s="60" t="s">
        <v>268</v>
      </c>
      <c r="F392" s="70"/>
      <c r="G392" s="284">
        <f t="shared" si="27"/>
        <v>1397902</v>
      </c>
      <c r="H392" s="284">
        <f t="shared" si="27"/>
        <v>1397902</v>
      </c>
    </row>
    <row r="393" spans="1:8" ht="15">
      <c r="A393" s="223" t="s">
        <v>294</v>
      </c>
      <c r="B393" s="59" t="s">
        <v>17</v>
      </c>
      <c r="C393" s="52" t="s">
        <v>48</v>
      </c>
      <c r="D393" s="52" t="s">
        <v>41</v>
      </c>
      <c r="E393" s="60" t="s">
        <v>268</v>
      </c>
      <c r="F393" s="70">
        <v>300</v>
      </c>
      <c r="G393" s="284">
        <v>1397902</v>
      </c>
      <c r="H393" s="284">
        <v>1397902</v>
      </c>
    </row>
    <row r="394" spans="1:8" ht="30.75">
      <c r="A394" s="222" t="s">
        <v>136</v>
      </c>
      <c r="B394" s="82" t="s">
        <v>135</v>
      </c>
      <c r="C394" s="55"/>
      <c r="D394" s="55"/>
      <c r="E394" s="66"/>
      <c r="F394" s="62"/>
      <c r="G394" s="337">
        <f>G395</f>
        <v>1418997</v>
      </c>
      <c r="H394" s="337">
        <f>H395</f>
        <v>1418997</v>
      </c>
    </row>
    <row r="395" spans="1:8" ht="15">
      <c r="A395" s="222" t="s">
        <v>11</v>
      </c>
      <c r="B395" s="82" t="s">
        <v>135</v>
      </c>
      <c r="C395" s="55" t="s">
        <v>39</v>
      </c>
      <c r="D395" s="55"/>
      <c r="E395" s="66"/>
      <c r="F395" s="62"/>
      <c r="G395" s="337">
        <f>G396+G402</f>
        <v>1418997</v>
      </c>
      <c r="H395" s="337">
        <f>H396+H402</f>
        <v>1418997</v>
      </c>
    </row>
    <row r="396" spans="1:8" ht="46.5">
      <c r="A396" s="222" t="s">
        <v>280</v>
      </c>
      <c r="B396" s="82" t="s">
        <v>135</v>
      </c>
      <c r="C396" s="55" t="s">
        <v>39</v>
      </c>
      <c r="D396" s="55" t="s">
        <v>41</v>
      </c>
      <c r="E396" s="66"/>
      <c r="F396" s="62"/>
      <c r="G396" s="337">
        <f aca="true" t="shared" si="28" ref="G396:H398">G397</f>
        <v>1368997</v>
      </c>
      <c r="H396" s="337">
        <f t="shared" si="28"/>
        <v>1368997</v>
      </c>
    </row>
    <row r="397" spans="1:8" ht="30.75">
      <c r="A397" s="58" t="s">
        <v>174</v>
      </c>
      <c r="B397" s="82" t="s">
        <v>135</v>
      </c>
      <c r="C397" s="55" t="s">
        <v>39</v>
      </c>
      <c r="D397" s="55" t="s">
        <v>41</v>
      </c>
      <c r="E397" s="63" t="s">
        <v>367</v>
      </c>
      <c r="F397" s="65"/>
      <c r="G397" s="337">
        <f t="shared" si="28"/>
        <v>1368997</v>
      </c>
      <c r="H397" s="337">
        <f t="shared" si="28"/>
        <v>1368997</v>
      </c>
    </row>
    <row r="398" spans="1:8" ht="30.75">
      <c r="A398" s="58" t="s">
        <v>175</v>
      </c>
      <c r="B398" s="82" t="s">
        <v>135</v>
      </c>
      <c r="C398" s="55" t="s">
        <v>39</v>
      </c>
      <c r="D398" s="55" t="s">
        <v>41</v>
      </c>
      <c r="E398" s="58" t="s">
        <v>368</v>
      </c>
      <c r="F398" s="65"/>
      <c r="G398" s="337">
        <f t="shared" si="28"/>
        <v>1368997</v>
      </c>
      <c r="H398" s="337">
        <f t="shared" si="28"/>
        <v>1368997</v>
      </c>
    </row>
    <row r="399" spans="1:8" ht="30.75">
      <c r="A399" s="224" t="s">
        <v>176</v>
      </c>
      <c r="B399" s="83" t="s">
        <v>135</v>
      </c>
      <c r="C399" s="52" t="s">
        <v>39</v>
      </c>
      <c r="D399" s="52" t="s">
        <v>41</v>
      </c>
      <c r="E399" s="53" t="s">
        <v>228</v>
      </c>
      <c r="F399" s="62"/>
      <c r="G399" s="284">
        <f>G400+G401</f>
        <v>1368997</v>
      </c>
      <c r="H399" s="284">
        <f>H400+H401</f>
        <v>1368997</v>
      </c>
    </row>
    <row r="400" spans="1:8" ht="62.25">
      <c r="A400" s="223" t="s">
        <v>50</v>
      </c>
      <c r="B400" s="83" t="s">
        <v>135</v>
      </c>
      <c r="C400" s="52" t="s">
        <v>39</v>
      </c>
      <c r="D400" s="52" t="s">
        <v>41</v>
      </c>
      <c r="E400" s="53" t="s">
        <v>228</v>
      </c>
      <c r="F400" s="62">
        <v>100</v>
      </c>
      <c r="G400" s="284">
        <v>1312997</v>
      </c>
      <c r="H400" s="284">
        <v>1312997</v>
      </c>
    </row>
    <row r="401" spans="1:8" ht="30.75">
      <c r="A401" s="223" t="s">
        <v>156</v>
      </c>
      <c r="B401" s="83" t="s">
        <v>135</v>
      </c>
      <c r="C401" s="52" t="s">
        <v>39</v>
      </c>
      <c r="D401" s="52" t="s">
        <v>41</v>
      </c>
      <c r="E401" s="53" t="s">
        <v>228</v>
      </c>
      <c r="F401" s="62">
        <v>200</v>
      </c>
      <c r="G401" s="284">
        <v>56000</v>
      </c>
      <c r="H401" s="284">
        <v>56000</v>
      </c>
    </row>
    <row r="402" spans="1:8" ht="18" customHeight="1">
      <c r="A402" s="222" t="s">
        <v>14</v>
      </c>
      <c r="B402" s="83" t="s">
        <v>135</v>
      </c>
      <c r="C402" s="52" t="s">
        <v>39</v>
      </c>
      <c r="D402" s="83" t="s">
        <v>162</v>
      </c>
      <c r="E402" s="184"/>
      <c r="F402" s="185"/>
      <c r="G402" s="340">
        <f aca="true" t="shared" si="29" ref="G402:H405">G403</f>
        <v>50000</v>
      </c>
      <c r="H402" s="340">
        <f t="shared" si="29"/>
        <v>50000</v>
      </c>
    </row>
    <row r="403" spans="1:8" ht="18" customHeight="1">
      <c r="A403" s="222" t="s">
        <v>34</v>
      </c>
      <c r="B403" s="83" t="s">
        <v>135</v>
      </c>
      <c r="C403" s="52" t="s">
        <v>39</v>
      </c>
      <c r="D403" s="83" t="s">
        <v>162</v>
      </c>
      <c r="E403" s="58" t="s">
        <v>373</v>
      </c>
      <c r="F403" s="186"/>
      <c r="G403" s="341">
        <f t="shared" si="29"/>
        <v>50000</v>
      </c>
      <c r="H403" s="341">
        <f t="shared" si="29"/>
        <v>50000</v>
      </c>
    </row>
    <row r="404" spans="1:8" ht="30.75">
      <c r="A404" s="222" t="s">
        <v>4</v>
      </c>
      <c r="B404" s="83" t="s">
        <v>135</v>
      </c>
      <c r="C404" s="52" t="s">
        <v>39</v>
      </c>
      <c r="D404" s="83" t="s">
        <v>162</v>
      </c>
      <c r="E404" s="58" t="s">
        <v>374</v>
      </c>
      <c r="F404" s="186"/>
      <c r="G404" s="342">
        <f t="shared" si="29"/>
        <v>50000</v>
      </c>
      <c r="H404" s="342">
        <f t="shared" si="29"/>
        <v>50000</v>
      </c>
    </row>
    <row r="405" spans="1:8" ht="30.75">
      <c r="A405" s="58" t="s">
        <v>56</v>
      </c>
      <c r="B405" s="83" t="s">
        <v>135</v>
      </c>
      <c r="C405" s="52" t="s">
        <v>39</v>
      </c>
      <c r="D405" s="83" t="s">
        <v>162</v>
      </c>
      <c r="E405" s="58" t="s">
        <v>195</v>
      </c>
      <c r="F405" s="55"/>
      <c r="G405" s="337">
        <f t="shared" si="29"/>
        <v>50000</v>
      </c>
      <c r="H405" s="337">
        <f t="shared" si="29"/>
        <v>50000</v>
      </c>
    </row>
    <row r="406" spans="1:8" ht="30.75">
      <c r="A406" s="223" t="s">
        <v>156</v>
      </c>
      <c r="B406" s="83" t="s">
        <v>135</v>
      </c>
      <c r="C406" s="52" t="s">
        <v>39</v>
      </c>
      <c r="D406" s="83" t="s">
        <v>162</v>
      </c>
      <c r="E406" s="60" t="s">
        <v>195</v>
      </c>
      <c r="F406" s="62">
        <v>200</v>
      </c>
      <c r="G406" s="284">
        <v>50000</v>
      </c>
      <c r="H406" s="284">
        <v>50000</v>
      </c>
    </row>
  </sheetData>
  <sheetProtection/>
  <autoFilter ref="B13:F406"/>
  <mergeCells count="12">
    <mergeCell ref="B10:B11"/>
    <mergeCell ref="C10:C11"/>
    <mergeCell ref="D10:D11"/>
    <mergeCell ref="E10:E11"/>
    <mergeCell ref="F10:F11"/>
    <mergeCell ref="G10:G11"/>
    <mergeCell ref="B1:H1"/>
    <mergeCell ref="A6:H6"/>
    <mergeCell ref="A7:H7"/>
    <mergeCell ref="H10:H11"/>
    <mergeCell ref="A10:A11"/>
    <mergeCell ref="B2:H4"/>
  </mergeCells>
  <printOptions/>
  <pageMargins left="0.7086614173228347" right="0.31496062992125984" top="0.35433070866141736" bottom="0.35433070866141736" header="0.31496062992125984" footer="0.31496062992125984"/>
  <pageSetup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dimension ref="A1:E303"/>
  <sheetViews>
    <sheetView tabSelected="1" view="pageBreakPreview" zoomScaleSheetLayoutView="100" zoomScalePageLayoutView="0" workbookViewId="0" topLeftCell="B1">
      <selection activeCell="B2" sqref="B2:E3"/>
    </sheetView>
  </sheetViews>
  <sheetFormatPr defaultColWidth="9.00390625" defaultRowHeight="12.75"/>
  <cols>
    <col min="1" max="1" width="90.125" style="0" customWidth="1"/>
    <col min="2" max="2" width="15.375" style="0" customWidth="1"/>
    <col min="3" max="3" width="6.50390625" style="0" customWidth="1"/>
    <col min="4" max="5" width="21.00390625" style="187" customWidth="1"/>
  </cols>
  <sheetData>
    <row r="1" spans="1:5" ht="15.75" customHeight="1">
      <c r="A1" s="168" t="s">
        <v>343</v>
      </c>
      <c r="B1" s="379" t="s">
        <v>342</v>
      </c>
      <c r="C1" s="379"/>
      <c r="D1" s="379"/>
      <c r="E1" s="379"/>
    </row>
    <row r="2" spans="1:5" ht="31.5" customHeight="1">
      <c r="A2" s="171" t="s">
        <v>343</v>
      </c>
      <c r="B2" s="369" t="s">
        <v>717</v>
      </c>
      <c r="C2" s="369"/>
      <c r="D2" s="369"/>
      <c r="E2" s="369"/>
    </row>
    <row r="3" spans="1:5" ht="88.5" customHeight="1">
      <c r="A3" s="169" t="s">
        <v>343</v>
      </c>
      <c r="B3" s="369"/>
      <c r="C3" s="369"/>
      <c r="D3" s="369"/>
      <c r="E3" s="369"/>
    </row>
    <row r="4" spans="1:4" ht="15">
      <c r="A4" s="171"/>
      <c r="B4" s="170"/>
      <c r="C4" s="170"/>
      <c r="D4" s="170"/>
    </row>
    <row r="5" spans="1:5" ht="46.5" customHeight="1">
      <c r="A5" s="378" t="s">
        <v>589</v>
      </c>
      <c r="B5" s="378"/>
      <c r="C5" s="378"/>
      <c r="D5" s="378"/>
      <c r="E5" s="378"/>
    </row>
    <row r="6" spans="2:5" ht="15">
      <c r="B6" s="181"/>
      <c r="C6" s="181"/>
      <c r="D6" s="181"/>
      <c r="E6" s="183" t="s">
        <v>344</v>
      </c>
    </row>
    <row r="7" spans="1:5" ht="36.75" customHeight="1">
      <c r="A7" s="172" t="s">
        <v>25</v>
      </c>
      <c r="B7" s="172" t="s">
        <v>289</v>
      </c>
      <c r="C7" s="172" t="s">
        <v>290</v>
      </c>
      <c r="D7" s="71" t="s">
        <v>522</v>
      </c>
      <c r="E7" s="182" t="s">
        <v>587</v>
      </c>
    </row>
    <row r="8" spans="1:5" ht="15">
      <c r="A8" s="172" t="s">
        <v>345</v>
      </c>
      <c r="B8" s="172" t="s">
        <v>346</v>
      </c>
      <c r="C8" s="172" t="s">
        <v>347</v>
      </c>
      <c r="D8" s="71">
        <v>4</v>
      </c>
      <c r="E8" s="172" t="s">
        <v>358</v>
      </c>
    </row>
    <row r="9" spans="1:5" ht="17.25">
      <c r="A9" s="109" t="s">
        <v>348</v>
      </c>
      <c r="B9" s="140"/>
      <c r="C9" s="140"/>
      <c r="D9" s="262">
        <f>D10+D11+D32++D82+D160+D185+D190+D196+D201+D217+D232+D242+D261+D268+D272+D277+D282+D286+D300+D141+D252+D148</f>
        <v>454124411</v>
      </c>
      <c r="E9" s="262">
        <f>E10+E11+E32++E82+E160+E185+E190+E196+E201+E217+E232+E242+E261+E268+E272+E277+E282+E286+E300+E141+E252+E148</f>
        <v>434337245</v>
      </c>
    </row>
    <row r="10" spans="1:5" ht="18">
      <c r="A10" s="259" t="s">
        <v>494</v>
      </c>
      <c r="B10" s="140"/>
      <c r="C10" s="140"/>
      <c r="D10" s="263">
        <f>'Ведомственная 23-24'!G14</f>
        <v>2914002</v>
      </c>
      <c r="E10" s="263">
        <f>'Ведомственная 23-24'!H14</f>
        <v>5859773</v>
      </c>
    </row>
    <row r="11" spans="1:5" ht="30.75">
      <c r="A11" s="128" t="s">
        <v>654</v>
      </c>
      <c r="B11" s="63" t="s">
        <v>392</v>
      </c>
      <c r="C11" s="173"/>
      <c r="D11" s="264">
        <f>D12+D16+D22</f>
        <v>35827874</v>
      </c>
      <c r="E11" s="264">
        <f>E12+E16+E22</f>
        <v>35786958</v>
      </c>
    </row>
    <row r="12" spans="1:5" ht="30.75">
      <c r="A12" s="128" t="s">
        <v>650</v>
      </c>
      <c r="B12" s="58" t="s">
        <v>401</v>
      </c>
      <c r="C12" s="173"/>
      <c r="D12" s="264">
        <f aca="true" t="shared" si="0" ref="D12:E14">D13</f>
        <v>11026139</v>
      </c>
      <c r="E12" s="264">
        <f t="shared" si="0"/>
        <v>11026139</v>
      </c>
    </row>
    <row r="13" spans="1:5" ht="62.25">
      <c r="A13" s="128" t="s">
        <v>259</v>
      </c>
      <c r="B13" s="58" t="s">
        <v>444</v>
      </c>
      <c r="C13" s="173"/>
      <c r="D13" s="264">
        <f t="shared" si="0"/>
        <v>11026139</v>
      </c>
      <c r="E13" s="264">
        <f t="shared" si="0"/>
        <v>11026139</v>
      </c>
    </row>
    <row r="14" spans="1:5" ht="15">
      <c r="A14" s="61" t="s">
        <v>163</v>
      </c>
      <c r="B14" s="60" t="s">
        <v>260</v>
      </c>
      <c r="C14" s="174"/>
      <c r="D14" s="265">
        <f t="shared" si="0"/>
        <v>11026139</v>
      </c>
      <c r="E14" s="265">
        <f t="shared" si="0"/>
        <v>11026139</v>
      </c>
    </row>
    <row r="15" spans="1:5" ht="30.75">
      <c r="A15" s="61" t="s">
        <v>51</v>
      </c>
      <c r="B15" s="60" t="s">
        <v>260</v>
      </c>
      <c r="C15" s="70">
        <v>600</v>
      </c>
      <c r="D15" s="265">
        <f>'Ведомственная 23-24'!G370</f>
        <v>11026139</v>
      </c>
      <c r="E15" s="265">
        <f>'Ведомственная 23-24'!H370</f>
        <v>11026139</v>
      </c>
    </row>
    <row r="16" spans="1:5" ht="30.75">
      <c r="A16" s="128" t="s">
        <v>655</v>
      </c>
      <c r="B16" s="58" t="s">
        <v>400</v>
      </c>
      <c r="C16" s="70"/>
      <c r="D16" s="264">
        <f>D17</f>
        <v>21703260</v>
      </c>
      <c r="E16" s="264">
        <f>E17</f>
        <v>21703260</v>
      </c>
    </row>
    <row r="17" spans="1:5" ht="15">
      <c r="A17" s="69" t="s">
        <v>261</v>
      </c>
      <c r="B17" s="58" t="s">
        <v>445</v>
      </c>
      <c r="C17" s="70"/>
      <c r="D17" s="264">
        <f>D18</f>
        <v>21703260</v>
      </c>
      <c r="E17" s="264">
        <f>E18</f>
        <v>21703260</v>
      </c>
    </row>
    <row r="18" spans="1:5" ht="15">
      <c r="A18" s="61" t="s">
        <v>163</v>
      </c>
      <c r="B18" s="60" t="s">
        <v>262</v>
      </c>
      <c r="C18" s="70"/>
      <c r="D18" s="265">
        <f>D19+D20+D21</f>
        <v>21703260</v>
      </c>
      <c r="E18" s="265">
        <f>E19+E20+E21</f>
        <v>21703260</v>
      </c>
    </row>
    <row r="19" spans="1:5" ht="46.5">
      <c r="A19" s="61" t="s">
        <v>50</v>
      </c>
      <c r="B19" s="60" t="s">
        <v>262</v>
      </c>
      <c r="C19" s="70">
        <v>100</v>
      </c>
      <c r="D19" s="265">
        <f>'Ведомственная 23-24'!G374</f>
        <v>21019991</v>
      </c>
      <c r="E19" s="265">
        <f>'Ведомственная 23-24'!H374</f>
        <v>21019991</v>
      </c>
    </row>
    <row r="20" spans="1:5" ht="15">
      <c r="A20" s="61" t="s">
        <v>156</v>
      </c>
      <c r="B20" s="60" t="s">
        <v>262</v>
      </c>
      <c r="C20" s="70">
        <v>200</v>
      </c>
      <c r="D20" s="265">
        <f>'Ведомственная 23-24'!G375</f>
        <v>595320</v>
      </c>
      <c r="E20" s="265">
        <f>'Ведомственная 23-24'!H375</f>
        <v>595320</v>
      </c>
    </row>
    <row r="21" spans="1:5" ht="15">
      <c r="A21" s="61" t="s">
        <v>273</v>
      </c>
      <c r="B21" s="60" t="s">
        <v>262</v>
      </c>
      <c r="C21" s="70">
        <v>800</v>
      </c>
      <c r="D21" s="265">
        <f>'Ведомственная 23-24'!G376</f>
        <v>87949</v>
      </c>
      <c r="E21" s="265">
        <f>'Ведомственная 23-24'!H376</f>
        <v>87949</v>
      </c>
    </row>
    <row r="22" spans="1:5" ht="46.5">
      <c r="A22" s="128" t="s">
        <v>656</v>
      </c>
      <c r="B22" s="58" t="s">
        <v>399</v>
      </c>
      <c r="C22" s="71"/>
      <c r="D22" s="264">
        <f>D23+D27</f>
        <v>3098475</v>
      </c>
      <c r="E22" s="264">
        <f>E23+E27</f>
        <v>3057559</v>
      </c>
    </row>
    <row r="23" spans="1:5" ht="30.75">
      <c r="A23" s="69" t="s">
        <v>263</v>
      </c>
      <c r="B23" s="58" t="s">
        <v>446</v>
      </c>
      <c r="C23" s="71"/>
      <c r="D23" s="264">
        <f>D24</f>
        <v>1640615</v>
      </c>
      <c r="E23" s="264">
        <f>E24</f>
        <v>1599699</v>
      </c>
    </row>
    <row r="24" spans="1:5" ht="15">
      <c r="A24" s="61" t="s">
        <v>163</v>
      </c>
      <c r="B24" s="113" t="s">
        <v>264</v>
      </c>
      <c r="C24" s="71"/>
      <c r="D24" s="265">
        <f>D25+D26</f>
        <v>1640615</v>
      </c>
      <c r="E24" s="265">
        <f>E25+E26</f>
        <v>1599699</v>
      </c>
    </row>
    <row r="25" spans="1:5" ht="46.5">
      <c r="A25" s="61" t="s">
        <v>50</v>
      </c>
      <c r="B25" s="113" t="s">
        <v>264</v>
      </c>
      <c r="C25" s="70">
        <v>100</v>
      </c>
      <c r="D25" s="265">
        <f>'Ведомственная 23-24'!G382</f>
        <v>1514581</v>
      </c>
      <c r="E25" s="265">
        <f>'Ведомственная 23-24'!H382</f>
        <v>1514581</v>
      </c>
    </row>
    <row r="26" spans="1:5" ht="15">
      <c r="A26" s="61" t="s">
        <v>156</v>
      </c>
      <c r="B26" s="113" t="s">
        <v>264</v>
      </c>
      <c r="C26" s="70">
        <v>200</v>
      </c>
      <c r="D26" s="265">
        <f>'Ведомственная 23-24'!G383</f>
        <v>126034</v>
      </c>
      <c r="E26" s="265">
        <f>'Ведомственная 23-24'!H383</f>
        <v>85118</v>
      </c>
    </row>
    <row r="27" spans="1:5" ht="30.75">
      <c r="A27" s="69" t="s">
        <v>265</v>
      </c>
      <c r="B27" s="58" t="s">
        <v>447</v>
      </c>
      <c r="C27" s="71"/>
      <c r="D27" s="264">
        <f>D28+D30</f>
        <v>1457860</v>
      </c>
      <c r="E27" s="264">
        <f>E28+E30</f>
        <v>1457860</v>
      </c>
    </row>
    <row r="28" spans="1:5" ht="46.5">
      <c r="A28" s="61" t="s">
        <v>349</v>
      </c>
      <c r="B28" s="60" t="s">
        <v>267</v>
      </c>
      <c r="C28" s="70"/>
      <c r="D28" s="265">
        <f>D29</f>
        <v>59958</v>
      </c>
      <c r="E28" s="265">
        <f>E29</f>
        <v>59958</v>
      </c>
    </row>
    <row r="29" spans="1:5" ht="46.5">
      <c r="A29" s="61" t="s">
        <v>50</v>
      </c>
      <c r="B29" s="60" t="s">
        <v>267</v>
      </c>
      <c r="C29" s="70">
        <v>100</v>
      </c>
      <c r="D29" s="265">
        <f>'Ведомственная 23-24'!G386</f>
        <v>59958</v>
      </c>
      <c r="E29" s="265">
        <f>'Ведомственная 23-24'!H386</f>
        <v>59958</v>
      </c>
    </row>
    <row r="30" spans="1:5" ht="30.75">
      <c r="A30" s="175" t="s">
        <v>24</v>
      </c>
      <c r="B30" s="60" t="s">
        <v>268</v>
      </c>
      <c r="C30" s="70"/>
      <c r="D30" s="265">
        <f>D31</f>
        <v>1397902</v>
      </c>
      <c r="E30" s="265">
        <f>E31</f>
        <v>1397902</v>
      </c>
    </row>
    <row r="31" spans="1:5" ht="15">
      <c r="A31" s="61" t="s">
        <v>294</v>
      </c>
      <c r="B31" s="60" t="s">
        <v>268</v>
      </c>
      <c r="C31" s="70">
        <v>300</v>
      </c>
      <c r="D31" s="265">
        <f>'Ведомственная 23-24'!G393</f>
        <v>1397902</v>
      </c>
      <c r="E31" s="265">
        <f>'Ведомственная 23-24'!H393</f>
        <v>1397902</v>
      </c>
    </row>
    <row r="32" spans="1:5" ht="30.75">
      <c r="A32" s="128" t="s">
        <v>600</v>
      </c>
      <c r="B32" s="63" t="s">
        <v>380</v>
      </c>
      <c r="C32" s="71"/>
      <c r="D32" s="264">
        <f>D33+D41+D68</f>
        <v>57199393</v>
      </c>
      <c r="E32" s="264">
        <f>E33+E41+E68</f>
        <v>63720379</v>
      </c>
    </row>
    <row r="33" spans="1:5" ht="46.5">
      <c r="A33" s="128" t="s">
        <v>601</v>
      </c>
      <c r="B33" s="58" t="s">
        <v>395</v>
      </c>
      <c r="C33" s="71"/>
      <c r="D33" s="264">
        <f>D34</f>
        <v>2342900</v>
      </c>
      <c r="E33" s="264">
        <f>E34</f>
        <v>2342900</v>
      </c>
    </row>
    <row r="34" spans="1:5" ht="30.75">
      <c r="A34" s="69" t="s">
        <v>215</v>
      </c>
      <c r="B34" s="58" t="s">
        <v>452</v>
      </c>
      <c r="C34" s="71"/>
      <c r="D34" s="264">
        <f>D35+D38</f>
        <v>2342900</v>
      </c>
      <c r="E34" s="264">
        <f>E35+E38</f>
        <v>2342900</v>
      </c>
    </row>
    <row r="35" spans="1:5" ht="30.75">
      <c r="A35" s="175" t="s">
        <v>19</v>
      </c>
      <c r="B35" s="60" t="s">
        <v>216</v>
      </c>
      <c r="C35" s="70"/>
      <c r="D35" s="265">
        <f>D36+D37</f>
        <v>1673500</v>
      </c>
      <c r="E35" s="265">
        <f>E36+E37</f>
        <v>1673500</v>
      </c>
    </row>
    <row r="36" spans="1:5" ht="46.5">
      <c r="A36" s="61" t="s">
        <v>50</v>
      </c>
      <c r="B36" s="60" t="s">
        <v>216</v>
      </c>
      <c r="C36" s="70">
        <v>100</v>
      </c>
      <c r="D36" s="265">
        <v>1540473</v>
      </c>
      <c r="E36" s="265">
        <v>1540473</v>
      </c>
    </row>
    <row r="37" spans="1:5" ht="18" customHeight="1">
      <c r="A37" s="61" t="s">
        <v>156</v>
      </c>
      <c r="B37" s="60" t="s">
        <v>216</v>
      </c>
      <c r="C37" s="70">
        <v>200</v>
      </c>
      <c r="D37" s="265">
        <v>133027</v>
      </c>
      <c r="E37" s="265">
        <v>133027</v>
      </c>
    </row>
    <row r="38" spans="1:5" ht="45" customHeight="1">
      <c r="A38" s="301" t="s">
        <v>524</v>
      </c>
      <c r="B38" s="303" t="s">
        <v>525</v>
      </c>
      <c r="C38" s="304"/>
      <c r="D38" s="264">
        <f>D39+D40</f>
        <v>669400</v>
      </c>
      <c r="E38" s="264">
        <f>E39+E40</f>
        <v>669400</v>
      </c>
    </row>
    <row r="39" spans="1:5" ht="45" customHeight="1">
      <c r="A39" s="296" t="s">
        <v>50</v>
      </c>
      <c r="B39" s="299" t="s">
        <v>525</v>
      </c>
      <c r="C39" s="300">
        <v>100</v>
      </c>
      <c r="D39" s="265">
        <f>'Ведомственная 23-24'!G208</f>
        <v>615039</v>
      </c>
      <c r="E39" s="265">
        <f>'Ведомственная 23-24'!H208</f>
        <v>615039</v>
      </c>
    </row>
    <row r="40" spans="1:5" ht="45" customHeight="1">
      <c r="A40" s="61" t="s">
        <v>156</v>
      </c>
      <c r="B40" s="299" t="s">
        <v>525</v>
      </c>
      <c r="C40" s="300">
        <v>200</v>
      </c>
      <c r="D40" s="265">
        <f>'Ведомственная 23-24'!G209</f>
        <v>54361</v>
      </c>
      <c r="E40" s="265">
        <f>'Ведомственная 23-24'!H209</f>
        <v>54361</v>
      </c>
    </row>
    <row r="41" spans="1:5" ht="46.5">
      <c r="A41" s="128" t="s">
        <v>639</v>
      </c>
      <c r="B41" s="58" t="s">
        <v>397</v>
      </c>
      <c r="C41" s="71"/>
      <c r="D41" s="264">
        <f>D42+D65</f>
        <v>44844902</v>
      </c>
      <c r="E41" s="264">
        <f>E42+E65</f>
        <v>47146388</v>
      </c>
    </row>
    <row r="42" spans="1:5" ht="30.75">
      <c r="A42" s="69" t="s">
        <v>211</v>
      </c>
      <c r="B42" s="58" t="s">
        <v>449</v>
      </c>
      <c r="C42" s="71"/>
      <c r="D42" s="264">
        <f>D43+D50+D53+D56+D63+D46+D48</f>
        <v>44816902</v>
      </c>
      <c r="E42" s="264">
        <f>E43+E50+E53+E56+E63+E46+E48</f>
        <v>47118388</v>
      </c>
    </row>
    <row r="43" spans="1:5" ht="15">
      <c r="A43" s="61" t="s">
        <v>279</v>
      </c>
      <c r="B43" s="74" t="s">
        <v>232</v>
      </c>
      <c r="C43" s="75"/>
      <c r="D43" s="265">
        <f>D45+D44</f>
        <v>2350092</v>
      </c>
      <c r="E43" s="265">
        <f>E45+E44</f>
        <v>2350092</v>
      </c>
    </row>
    <row r="44" spans="1:5" ht="15">
      <c r="A44" s="61" t="s">
        <v>156</v>
      </c>
      <c r="B44" s="74" t="s">
        <v>232</v>
      </c>
      <c r="C44" s="62">
        <v>200</v>
      </c>
      <c r="D44" s="265">
        <f>'Ведомственная 23-24'!G258</f>
        <v>0</v>
      </c>
      <c r="E44" s="265">
        <f>'Ведомственная 23-24'!H258</f>
        <v>0</v>
      </c>
    </row>
    <row r="45" spans="1:5" ht="15">
      <c r="A45" s="61" t="s">
        <v>294</v>
      </c>
      <c r="B45" s="74" t="s">
        <v>232</v>
      </c>
      <c r="C45" s="62">
        <v>300</v>
      </c>
      <c r="D45" s="265">
        <f>'Ведомственная 23-24'!G259</f>
        <v>2350092</v>
      </c>
      <c r="E45" s="265">
        <f>'Ведомственная 23-24'!H259</f>
        <v>2350092</v>
      </c>
    </row>
    <row r="46" spans="1:5" ht="15">
      <c r="A46" s="312" t="s">
        <v>531</v>
      </c>
      <c r="B46" s="80" t="s">
        <v>532</v>
      </c>
      <c r="C46" s="62"/>
      <c r="D46" s="265">
        <f>D47</f>
        <v>36054943</v>
      </c>
      <c r="E46" s="265">
        <f>E47</f>
        <v>38324431</v>
      </c>
    </row>
    <row r="47" spans="1:5" ht="15">
      <c r="A47" s="223" t="s">
        <v>294</v>
      </c>
      <c r="B47" s="80" t="s">
        <v>532</v>
      </c>
      <c r="C47" s="62">
        <v>300</v>
      </c>
      <c r="D47" s="265">
        <f>'Ведомственная 23-24'!G261</f>
        <v>36054943</v>
      </c>
      <c r="E47" s="265">
        <f>'Ведомственная 23-24'!H261</f>
        <v>38324431</v>
      </c>
    </row>
    <row r="48" spans="1:5" ht="15">
      <c r="A48" s="312" t="s">
        <v>533</v>
      </c>
      <c r="B48" s="313" t="s">
        <v>534</v>
      </c>
      <c r="C48" s="62"/>
      <c r="D48" s="265">
        <f>D49</f>
        <v>708017</v>
      </c>
      <c r="E48" s="265">
        <f>E49</f>
        <v>740015</v>
      </c>
    </row>
    <row r="49" spans="1:5" ht="15">
      <c r="A49" s="223" t="s">
        <v>156</v>
      </c>
      <c r="B49" s="80" t="s">
        <v>534</v>
      </c>
      <c r="C49" s="62">
        <v>200</v>
      </c>
      <c r="D49" s="265">
        <f>'Ведомственная 23-24'!G263</f>
        <v>708017</v>
      </c>
      <c r="E49" s="265">
        <f>'Ведомственная 23-24'!H263</f>
        <v>740015</v>
      </c>
    </row>
    <row r="50" spans="1:5" ht="30.75">
      <c r="A50" s="61" t="s">
        <v>350</v>
      </c>
      <c r="B50" s="74" t="s">
        <v>233</v>
      </c>
      <c r="C50" s="70"/>
      <c r="D50" s="265">
        <f>D51+D52</f>
        <v>91443</v>
      </c>
      <c r="E50" s="265">
        <f>E51+E52</f>
        <v>91443</v>
      </c>
    </row>
    <row r="51" spans="1:5" ht="15">
      <c r="A51" s="61" t="s">
        <v>156</v>
      </c>
      <c r="B51" s="74" t="s">
        <v>233</v>
      </c>
      <c r="C51" s="62">
        <v>200</v>
      </c>
      <c r="D51" s="265">
        <f>'Ведомственная 23-24'!G241</f>
        <v>1350</v>
      </c>
      <c r="E51" s="265">
        <f>'Ведомственная 23-24'!H241</f>
        <v>1350</v>
      </c>
    </row>
    <row r="52" spans="1:5" ht="15">
      <c r="A52" s="61" t="s">
        <v>294</v>
      </c>
      <c r="B52" s="74" t="s">
        <v>233</v>
      </c>
      <c r="C52" s="62">
        <v>300</v>
      </c>
      <c r="D52" s="265">
        <f>'Ведомственная 23-24'!G242</f>
        <v>90093</v>
      </c>
      <c r="E52" s="265">
        <f>'Ведомственная 23-24'!H242</f>
        <v>90093</v>
      </c>
    </row>
    <row r="53" spans="1:5" ht="30.75">
      <c r="A53" s="175" t="s">
        <v>271</v>
      </c>
      <c r="B53" s="74" t="s">
        <v>234</v>
      </c>
      <c r="C53" s="70"/>
      <c r="D53" s="265">
        <f>D55+D54</f>
        <v>136147</v>
      </c>
      <c r="E53" s="265">
        <f>E55+E54</f>
        <v>136147</v>
      </c>
    </row>
    <row r="54" spans="1:5" ht="15">
      <c r="A54" s="61" t="s">
        <v>156</v>
      </c>
      <c r="B54" s="74" t="s">
        <v>234</v>
      </c>
      <c r="C54" s="70">
        <v>200</v>
      </c>
      <c r="D54" s="265">
        <f>'Ведомственная 23-24'!G244</f>
        <v>2200</v>
      </c>
      <c r="E54" s="265">
        <f>'Ведомственная 23-24'!H244</f>
        <v>2200</v>
      </c>
    </row>
    <row r="55" spans="1:5" ht="15">
      <c r="A55" s="61" t="s">
        <v>294</v>
      </c>
      <c r="B55" s="74" t="s">
        <v>234</v>
      </c>
      <c r="C55" s="62">
        <v>300</v>
      </c>
      <c r="D55" s="265">
        <f>'Ведомственная 23-24'!G245</f>
        <v>133947</v>
      </c>
      <c r="E55" s="265">
        <f>'Ведомственная 23-24'!H245</f>
        <v>133947</v>
      </c>
    </row>
    <row r="56" spans="1:5" ht="15">
      <c r="A56" s="61" t="s">
        <v>286</v>
      </c>
      <c r="B56" s="74" t="s">
        <v>235</v>
      </c>
      <c r="C56" s="70"/>
      <c r="D56" s="265">
        <f>D57+D60</f>
        <v>4876260</v>
      </c>
      <c r="E56" s="265">
        <f>E57+E60</f>
        <v>4876260</v>
      </c>
    </row>
    <row r="57" spans="1:5" ht="15">
      <c r="A57" s="175" t="s">
        <v>12</v>
      </c>
      <c r="B57" s="74" t="s">
        <v>236</v>
      </c>
      <c r="C57" s="70"/>
      <c r="D57" s="265">
        <f>D58+D59</f>
        <v>4266728</v>
      </c>
      <c r="E57" s="265">
        <f>E58+E59</f>
        <v>4266728</v>
      </c>
    </row>
    <row r="58" spans="1:5" ht="15">
      <c r="A58" s="61" t="s">
        <v>156</v>
      </c>
      <c r="B58" s="74" t="s">
        <v>236</v>
      </c>
      <c r="C58" s="62">
        <v>200</v>
      </c>
      <c r="D58" s="265">
        <f>'Ведомственная 23-24'!G248</f>
        <v>72500</v>
      </c>
      <c r="E58" s="265">
        <f>'Ведомственная 23-24'!H248</f>
        <v>72500</v>
      </c>
    </row>
    <row r="59" spans="1:5" ht="15">
      <c r="A59" s="61" t="s">
        <v>294</v>
      </c>
      <c r="B59" s="74" t="s">
        <v>236</v>
      </c>
      <c r="C59" s="62">
        <v>300</v>
      </c>
      <c r="D59" s="265">
        <f>'Ведомственная 23-24'!G249</f>
        <v>4194228</v>
      </c>
      <c r="E59" s="265">
        <f>'Ведомственная 23-24'!H249</f>
        <v>4194228</v>
      </c>
    </row>
    <row r="60" spans="1:5" ht="15">
      <c r="A60" s="175" t="s">
        <v>52</v>
      </c>
      <c r="B60" s="74" t="s">
        <v>237</v>
      </c>
      <c r="C60" s="70"/>
      <c r="D60" s="265">
        <f>D61+D62</f>
        <v>609532</v>
      </c>
      <c r="E60" s="265">
        <f>E61+E62</f>
        <v>609532</v>
      </c>
    </row>
    <row r="61" spans="1:5" ht="15">
      <c r="A61" s="61" t="s">
        <v>156</v>
      </c>
      <c r="B61" s="74" t="s">
        <v>237</v>
      </c>
      <c r="C61" s="62">
        <v>200</v>
      </c>
      <c r="D61" s="265">
        <f>'Ведомственная 23-24'!G251</f>
        <v>13480</v>
      </c>
      <c r="E61" s="265">
        <f>'Ведомственная 23-24'!H251</f>
        <v>13480</v>
      </c>
    </row>
    <row r="62" spans="1:5" ht="15">
      <c r="A62" s="61" t="s">
        <v>294</v>
      </c>
      <c r="B62" s="74" t="s">
        <v>237</v>
      </c>
      <c r="C62" s="62">
        <v>300</v>
      </c>
      <c r="D62" s="265">
        <f>'Ведомственная 23-24'!G252</f>
        <v>596052</v>
      </c>
      <c r="E62" s="265">
        <f>'Ведомственная 23-24'!H252</f>
        <v>596052</v>
      </c>
    </row>
    <row r="63" spans="1:5" ht="15">
      <c r="A63" s="67" t="s">
        <v>284</v>
      </c>
      <c r="B63" s="113" t="s">
        <v>212</v>
      </c>
      <c r="C63" s="70"/>
      <c r="D63" s="265">
        <f>D64</f>
        <v>600000</v>
      </c>
      <c r="E63" s="265">
        <f>E64</f>
        <v>600000</v>
      </c>
    </row>
    <row r="64" spans="1:5" ht="15">
      <c r="A64" s="61" t="s">
        <v>294</v>
      </c>
      <c r="B64" s="113" t="s">
        <v>212</v>
      </c>
      <c r="C64" s="75">
        <v>300</v>
      </c>
      <c r="D64" s="265">
        <f>'Ведомственная 23-24'!G190</f>
        <v>600000</v>
      </c>
      <c r="E64" s="265">
        <f>'Ведомственная 23-24'!H190</f>
        <v>600000</v>
      </c>
    </row>
    <row r="65" spans="1:5" ht="30.75">
      <c r="A65" s="54" t="s">
        <v>183</v>
      </c>
      <c r="B65" s="130" t="s">
        <v>417</v>
      </c>
      <c r="C65" s="75"/>
      <c r="D65" s="264">
        <f>D66</f>
        <v>28000</v>
      </c>
      <c r="E65" s="264">
        <f>E66</f>
        <v>28000</v>
      </c>
    </row>
    <row r="66" spans="1:5" ht="15">
      <c r="A66" s="68" t="s">
        <v>184</v>
      </c>
      <c r="B66" s="74" t="s">
        <v>276</v>
      </c>
      <c r="C66" s="70"/>
      <c r="D66" s="265">
        <f>D67</f>
        <v>28000</v>
      </c>
      <c r="E66" s="265">
        <f>E67</f>
        <v>28000</v>
      </c>
    </row>
    <row r="67" spans="1:5" ht="15">
      <c r="A67" s="61" t="s">
        <v>156</v>
      </c>
      <c r="B67" s="74" t="s">
        <v>276</v>
      </c>
      <c r="C67" s="75">
        <v>200</v>
      </c>
      <c r="D67" s="265">
        <f>'Ведомственная 23-24'!G48</f>
        <v>28000</v>
      </c>
      <c r="E67" s="265">
        <f>'Ведомственная 23-24'!H48</f>
        <v>28000</v>
      </c>
    </row>
    <row r="68" spans="1:5" ht="46.5">
      <c r="A68" s="128" t="s">
        <v>603</v>
      </c>
      <c r="B68" s="58" t="s">
        <v>396</v>
      </c>
      <c r="C68" s="70"/>
      <c r="D68" s="264">
        <f>D69+D72+D75+D79</f>
        <v>10011591</v>
      </c>
      <c r="E68" s="264">
        <f>E69+E72+E75+E79</f>
        <v>14231091</v>
      </c>
    </row>
    <row r="69" spans="1:5" ht="46.5">
      <c r="A69" s="54" t="s">
        <v>213</v>
      </c>
      <c r="B69" s="58" t="s">
        <v>451</v>
      </c>
      <c r="C69" s="70"/>
      <c r="D69" s="264">
        <f>D70</f>
        <v>4866293</v>
      </c>
      <c r="E69" s="264">
        <f>E70</f>
        <v>5001596</v>
      </c>
    </row>
    <row r="70" spans="1:5" ht="30.75">
      <c r="A70" s="175" t="s">
        <v>171</v>
      </c>
      <c r="B70" s="74" t="s">
        <v>214</v>
      </c>
      <c r="C70" s="70"/>
      <c r="D70" s="265">
        <f>D71</f>
        <v>4866293</v>
      </c>
      <c r="E70" s="265">
        <f>E71</f>
        <v>5001596</v>
      </c>
    </row>
    <row r="71" spans="1:5" ht="15">
      <c r="A71" s="61" t="s">
        <v>294</v>
      </c>
      <c r="B71" s="74" t="s">
        <v>214</v>
      </c>
      <c r="C71" s="75">
        <v>300</v>
      </c>
      <c r="D71" s="265">
        <f>'Ведомственная 23-24'!G196</f>
        <v>4866293</v>
      </c>
      <c r="E71" s="265">
        <f>'Ведомственная 23-24'!H196</f>
        <v>5001596</v>
      </c>
    </row>
    <row r="72" spans="1:5" ht="30.75">
      <c r="A72" s="69" t="s">
        <v>187</v>
      </c>
      <c r="B72" s="72" t="s">
        <v>418</v>
      </c>
      <c r="C72" s="75"/>
      <c r="D72" s="264">
        <f>D73</f>
        <v>57000</v>
      </c>
      <c r="E72" s="264">
        <f>E73</f>
        <v>57000</v>
      </c>
    </row>
    <row r="73" spans="1:5" ht="15">
      <c r="A73" s="68" t="s">
        <v>184</v>
      </c>
      <c r="B73" s="74" t="s">
        <v>188</v>
      </c>
      <c r="C73" s="70"/>
      <c r="D73" s="265">
        <f>D74</f>
        <v>57000</v>
      </c>
      <c r="E73" s="265">
        <f>E74</f>
        <v>57000</v>
      </c>
    </row>
    <row r="74" spans="1:5" ht="20.25" customHeight="1">
      <c r="A74" s="61" t="s">
        <v>156</v>
      </c>
      <c r="B74" s="74" t="s">
        <v>188</v>
      </c>
      <c r="C74" s="70">
        <v>200</v>
      </c>
      <c r="D74" s="265">
        <f>'Ведомственная 23-24'!G52</f>
        <v>57000</v>
      </c>
      <c r="E74" s="265">
        <f>'Ведомственная 23-24'!H52</f>
        <v>57000</v>
      </c>
    </row>
    <row r="75" spans="1:5" ht="46.5">
      <c r="A75" s="69" t="s">
        <v>185</v>
      </c>
      <c r="B75" s="72" t="s">
        <v>419</v>
      </c>
      <c r="C75" s="70"/>
      <c r="D75" s="264">
        <f>D76</f>
        <v>1004100</v>
      </c>
      <c r="E75" s="264">
        <f>E76</f>
        <v>1004100</v>
      </c>
    </row>
    <row r="76" spans="1:5" ht="30.75">
      <c r="A76" s="61" t="s">
        <v>0</v>
      </c>
      <c r="B76" s="74" t="s">
        <v>186</v>
      </c>
      <c r="C76" s="70"/>
      <c r="D76" s="265">
        <f>D77+D78</f>
        <v>1004100</v>
      </c>
      <c r="E76" s="265">
        <f>E77+E78</f>
        <v>1004100</v>
      </c>
    </row>
    <row r="77" spans="1:5" ht="46.5">
      <c r="A77" s="61" t="s">
        <v>50</v>
      </c>
      <c r="B77" s="74" t="s">
        <v>186</v>
      </c>
      <c r="C77" s="70">
        <v>100</v>
      </c>
      <c r="D77" s="265">
        <f>'Ведомственная 23-24'!G55</f>
        <v>989175</v>
      </c>
      <c r="E77" s="265">
        <f>'Ведомственная 23-24'!H55</f>
        <v>989175</v>
      </c>
    </row>
    <row r="78" spans="1:5" ht="15">
      <c r="A78" s="61" t="s">
        <v>156</v>
      </c>
      <c r="B78" s="74" t="s">
        <v>186</v>
      </c>
      <c r="C78" s="70">
        <v>200</v>
      </c>
      <c r="D78" s="265">
        <f>'Ведомственная 23-24'!G56</f>
        <v>14925</v>
      </c>
      <c r="E78" s="265">
        <f>'Ведомственная 23-24'!H56</f>
        <v>14925</v>
      </c>
    </row>
    <row r="79" spans="1:5" ht="30.75">
      <c r="A79" s="301" t="s">
        <v>680</v>
      </c>
      <c r="B79" s="303" t="s">
        <v>688</v>
      </c>
      <c r="C79" s="300"/>
      <c r="D79" s="264">
        <f>D80</f>
        <v>4084198</v>
      </c>
      <c r="E79" s="264">
        <f>E80</f>
        <v>8168395</v>
      </c>
    </row>
    <row r="80" spans="1:5" ht="46.5">
      <c r="A80" s="296" t="s">
        <v>694</v>
      </c>
      <c r="B80" s="299" t="s">
        <v>681</v>
      </c>
      <c r="C80" s="300"/>
      <c r="D80" s="265">
        <f>D81</f>
        <v>4084198</v>
      </c>
      <c r="E80" s="265">
        <f>E81</f>
        <v>8168395</v>
      </c>
    </row>
    <row r="81" spans="1:5" ht="15">
      <c r="A81" s="356" t="s">
        <v>682</v>
      </c>
      <c r="B81" s="299" t="s">
        <v>681</v>
      </c>
      <c r="C81" s="300">
        <v>400</v>
      </c>
      <c r="D81" s="265">
        <f>'Ведомственная 23-24'!G199</f>
        <v>4084198</v>
      </c>
      <c r="E81" s="265">
        <f>'Ведомственная 23-24'!H199</f>
        <v>8168395</v>
      </c>
    </row>
    <row r="82" spans="1:5" ht="30.75">
      <c r="A82" s="128" t="s">
        <v>657</v>
      </c>
      <c r="B82" s="63" t="s">
        <v>390</v>
      </c>
      <c r="C82" s="71"/>
      <c r="D82" s="264">
        <f>D83+D91+D137</f>
        <v>270426302</v>
      </c>
      <c r="E82" s="264">
        <f>E83+E91+E137</f>
        <v>278017398</v>
      </c>
    </row>
    <row r="83" spans="1:5" ht="46.5">
      <c r="A83" s="141" t="s">
        <v>658</v>
      </c>
      <c r="B83" s="58" t="s">
        <v>402</v>
      </c>
      <c r="C83" s="71"/>
      <c r="D83" s="264">
        <f>D84+D88</f>
        <v>5844921</v>
      </c>
      <c r="E83" s="264">
        <f>E84+E88</f>
        <v>5844921</v>
      </c>
    </row>
    <row r="84" spans="1:5" ht="49.5" customHeight="1">
      <c r="A84" s="69" t="s">
        <v>632</v>
      </c>
      <c r="B84" s="58" t="s">
        <v>442</v>
      </c>
      <c r="C84" s="71"/>
      <c r="D84" s="264">
        <f>D85</f>
        <v>5807025</v>
      </c>
      <c r="E84" s="264">
        <f>E85</f>
        <v>5807025</v>
      </c>
    </row>
    <row r="85" spans="1:5" ht="19.5" customHeight="1">
      <c r="A85" s="54" t="s">
        <v>163</v>
      </c>
      <c r="B85" s="72" t="s">
        <v>256</v>
      </c>
      <c r="C85" s="70"/>
      <c r="D85" s="264">
        <f>D86+D87</f>
        <v>5807025</v>
      </c>
      <c r="E85" s="264">
        <f>E86+E87</f>
        <v>5807025</v>
      </c>
    </row>
    <row r="86" spans="1:5" ht="46.5">
      <c r="A86" s="61" t="s">
        <v>50</v>
      </c>
      <c r="B86" s="74" t="s">
        <v>256</v>
      </c>
      <c r="C86" s="75">
        <v>100</v>
      </c>
      <c r="D86" s="265">
        <f>'Ведомственная 23-24'!G345</f>
        <v>5583767</v>
      </c>
      <c r="E86" s="265">
        <f>'Ведомственная 23-24'!H345</f>
        <v>5583767</v>
      </c>
    </row>
    <row r="87" spans="1:5" ht="15">
      <c r="A87" s="61" t="s">
        <v>156</v>
      </c>
      <c r="B87" s="74" t="s">
        <v>256</v>
      </c>
      <c r="C87" s="75">
        <v>200</v>
      </c>
      <c r="D87" s="265">
        <f>'Ведомственная 23-24'!G346</f>
        <v>223258</v>
      </c>
      <c r="E87" s="265">
        <f>'Ведомственная 23-24'!H346</f>
        <v>223258</v>
      </c>
    </row>
    <row r="88" spans="1:5" ht="30.75">
      <c r="A88" s="69" t="s">
        <v>255</v>
      </c>
      <c r="B88" s="72" t="s">
        <v>443</v>
      </c>
      <c r="C88" s="75"/>
      <c r="D88" s="264">
        <f>D89</f>
        <v>37896</v>
      </c>
      <c r="E88" s="264">
        <f>E89</f>
        <v>37896</v>
      </c>
    </row>
    <row r="89" spans="1:5" ht="30.75">
      <c r="A89" s="157" t="s">
        <v>351</v>
      </c>
      <c r="B89" s="74" t="s">
        <v>257</v>
      </c>
      <c r="C89" s="70"/>
      <c r="D89" s="265">
        <f>D90</f>
        <v>37896</v>
      </c>
      <c r="E89" s="265">
        <f>E90</f>
        <v>37896</v>
      </c>
    </row>
    <row r="90" spans="1:5" ht="46.5">
      <c r="A90" s="61" t="s">
        <v>50</v>
      </c>
      <c r="B90" s="74" t="s">
        <v>257</v>
      </c>
      <c r="C90" s="75">
        <v>100</v>
      </c>
      <c r="D90" s="265">
        <f>'Ведомственная 23-24'!G349</f>
        <v>37896</v>
      </c>
      <c r="E90" s="265">
        <f>'Ведомственная 23-24'!H349</f>
        <v>37896</v>
      </c>
    </row>
    <row r="91" spans="1:5" ht="46.5">
      <c r="A91" s="128" t="s">
        <v>626</v>
      </c>
      <c r="B91" s="58" t="s">
        <v>398</v>
      </c>
      <c r="C91" s="71"/>
      <c r="D91" s="264">
        <f>D92+D99+D106+D109+D118+D123+D128+D134+D133</f>
        <v>258520082</v>
      </c>
      <c r="E91" s="264">
        <f>E92+E99+E106+E109+E118+E123+E128+E134+E133</f>
        <v>266111178</v>
      </c>
    </row>
    <row r="92" spans="1:5" ht="15">
      <c r="A92" s="69" t="s">
        <v>241</v>
      </c>
      <c r="B92" s="58" t="s">
        <v>434</v>
      </c>
      <c r="C92" s="71"/>
      <c r="D92" s="264">
        <f>D93+D95+D97</f>
        <v>12251690</v>
      </c>
      <c r="E92" s="264">
        <f>E93+E95+E97</f>
        <v>12251690</v>
      </c>
    </row>
    <row r="93" spans="1:5" ht="15">
      <c r="A93" s="54" t="s">
        <v>36</v>
      </c>
      <c r="B93" s="72" t="s">
        <v>258</v>
      </c>
      <c r="C93" s="71"/>
      <c r="D93" s="264">
        <f>D94</f>
        <v>563518</v>
      </c>
      <c r="E93" s="264">
        <f>E94</f>
        <v>563518</v>
      </c>
    </row>
    <row r="94" spans="1:5" ht="15">
      <c r="A94" s="61" t="s">
        <v>294</v>
      </c>
      <c r="B94" s="74" t="s">
        <v>258</v>
      </c>
      <c r="C94" s="75">
        <v>300</v>
      </c>
      <c r="D94" s="265">
        <f>'Ведомственная 23-24'!G362</f>
        <v>563518</v>
      </c>
      <c r="E94" s="265">
        <f>'Ведомственная 23-24'!H362</f>
        <v>563518</v>
      </c>
    </row>
    <row r="95" spans="1:5" ht="78">
      <c r="A95" s="176" t="s">
        <v>220</v>
      </c>
      <c r="B95" s="72" t="s">
        <v>242</v>
      </c>
      <c r="C95" s="71"/>
      <c r="D95" s="264">
        <f>D96</f>
        <v>6606401</v>
      </c>
      <c r="E95" s="264">
        <f>E96</f>
        <v>6606401</v>
      </c>
    </row>
    <row r="96" spans="1:5" ht="30.75">
      <c r="A96" s="61" t="s">
        <v>51</v>
      </c>
      <c r="B96" s="74" t="s">
        <v>242</v>
      </c>
      <c r="C96" s="75">
        <v>600</v>
      </c>
      <c r="D96" s="265">
        <f>'Ведомственная 23-24'!G285</f>
        <v>6606401</v>
      </c>
      <c r="E96" s="265">
        <f>'Ведомственная 23-24'!H285</f>
        <v>6606401</v>
      </c>
    </row>
    <row r="97" spans="1:5" ht="30.75">
      <c r="A97" s="54" t="s">
        <v>163</v>
      </c>
      <c r="B97" s="130" t="s">
        <v>243</v>
      </c>
      <c r="C97" s="71"/>
      <c r="D97" s="264">
        <f>D98</f>
        <v>5081771</v>
      </c>
      <c r="E97" s="264">
        <f>E98</f>
        <v>5081771</v>
      </c>
    </row>
    <row r="98" spans="1:5" ht="30.75">
      <c r="A98" s="61" t="s">
        <v>51</v>
      </c>
      <c r="B98" s="113" t="s">
        <v>243</v>
      </c>
      <c r="C98" s="75">
        <v>600</v>
      </c>
      <c r="D98" s="265">
        <f>'Ведомственная 23-24'!G287</f>
        <v>5081771</v>
      </c>
      <c r="E98" s="265">
        <f>'Ведомственная 23-24'!H287</f>
        <v>5081771</v>
      </c>
    </row>
    <row r="99" spans="1:5" ht="15">
      <c r="A99" s="69" t="s">
        <v>244</v>
      </c>
      <c r="B99" s="130" t="s">
        <v>435</v>
      </c>
      <c r="C99" s="75"/>
      <c r="D99" s="264">
        <f>D100+D104+D102</f>
        <v>222978583</v>
      </c>
      <c r="E99" s="264">
        <f>E100+E104+E102</f>
        <v>221358367</v>
      </c>
    </row>
    <row r="100" spans="1:5" ht="78">
      <c r="A100" s="176" t="s">
        <v>150</v>
      </c>
      <c r="B100" s="72" t="s">
        <v>245</v>
      </c>
      <c r="C100" s="71"/>
      <c r="D100" s="264">
        <f>D101</f>
        <v>197601379</v>
      </c>
      <c r="E100" s="264">
        <f>E101</f>
        <v>197601379</v>
      </c>
    </row>
    <row r="101" spans="1:5" ht="30.75">
      <c r="A101" s="61" t="s">
        <v>51</v>
      </c>
      <c r="B101" s="74" t="s">
        <v>245</v>
      </c>
      <c r="C101" s="75">
        <v>600</v>
      </c>
      <c r="D101" s="265">
        <f>'Ведомственная 23-24'!G293</f>
        <v>197601379</v>
      </c>
      <c r="E101" s="265">
        <f>'Ведомственная 23-24'!H293</f>
        <v>197601379</v>
      </c>
    </row>
    <row r="102" spans="1:5" ht="30.75">
      <c r="A102" s="54" t="s">
        <v>539</v>
      </c>
      <c r="B102" s="58" t="s">
        <v>540</v>
      </c>
      <c r="C102" s="73"/>
      <c r="D102" s="264">
        <f>D103</f>
        <v>14061600</v>
      </c>
      <c r="E102" s="264">
        <f>E103</f>
        <v>14061600</v>
      </c>
    </row>
    <row r="103" spans="1:5" ht="30.75">
      <c r="A103" s="61" t="s">
        <v>51</v>
      </c>
      <c r="B103" s="60" t="s">
        <v>540</v>
      </c>
      <c r="C103" s="75">
        <v>600</v>
      </c>
      <c r="D103" s="265">
        <f>'Ведомственная 23-24'!G295</f>
        <v>14061600</v>
      </c>
      <c r="E103" s="265">
        <f>'Ведомственная 23-24'!H295</f>
        <v>14061600</v>
      </c>
    </row>
    <row r="104" spans="1:5" ht="30.75">
      <c r="A104" s="54" t="s">
        <v>163</v>
      </c>
      <c r="B104" s="130" t="s">
        <v>246</v>
      </c>
      <c r="C104" s="71"/>
      <c r="D104" s="264">
        <f>D105</f>
        <v>11315604</v>
      </c>
      <c r="E104" s="264">
        <f>E105</f>
        <v>9695388</v>
      </c>
    </row>
    <row r="105" spans="1:5" ht="30.75">
      <c r="A105" s="61" t="s">
        <v>51</v>
      </c>
      <c r="B105" s="113" t="s">
        <v>246</v>
      </c>
      <c r="C105" s="75">
        <v>600</v>
      </c>
      <c r="D105" s="265">
        <f>'Ведомственная 23-24'!G297</f>
        <v>11315604</v>
      </c>
      <c r="E105" s="265">
        <f>'Ведомственная 23-24'!H297</f>
        <v>9695388</v>
      </c>
    </row>
    <row r="106" spans="1:5" ht="30.75">
      <c r="A106" s="69" t="s">
        <v>247</v>
      </c>
      <c r="B106" s="72" t="s">
        <v>450</v>
      </c>
      <c r="C106" s="75"/>
      <c r="D106" s="264">
        <f>D107</f>
        <v>8978358</v>
      </c>
      <c r="E106" s="264">
        <f>E107</f>
        <v>8978358</v>
      </c>
    </row>
    <row r="107" spans="1:5" ht="62.25">
      <c r="A107" s="176" t="s">
        <v>23</v>
      </c>
      <c r="B107" s="72" t="s">
        <v>248</v>
      </c>
      <c r="C107" s="71"/>
      <c r="D107" s="264">
        <f>D108</f>
        <v>8978358</v>
      </c>
      <c r="E107" s="264">
        <f>E108</f>
        <v>8978358</v>
      </c>
    </row>
    <row r="108" spans="1:5" ht="15">
      <c r="A108" s="61" t="s">
        <v>294</v>
      </c>
      <c r="B108" s="74" t="s">
        <v>248</v>
      </c>
      <c r="C108" s="75">
        <v>300</v>
      </c>
      <c r="D108" s="265">
        <f>'Ведомственная 23-24'!G356</f>
        <v>8978358</v>
      </c>
      <c r="E108" s="265">
        <f>'Ведомственная 23-24'!H356</f>
        <v>8978358</v>
      </c>
    </row>
    <row r="109" spans="1:5" ht="15">
      <c r="A109" s="69" t="s">
        <v>249</v>
      </c>
      <c r="B109" s="72" t="s">
        <v>436</v>
      </c>
      <c r="C109" s="75"/>
      <c r="D109" s="264">
        <f>D112+D110+D114+D116</f>
        <v>7357830</v>
      </c>
      <c r="E109" s="264">
        <f>E112+E110+E114+E116</f>
        <v>7463028</v>
      </c>
    </row>
    <row r="110" spans="1:5" ht="62.25">
      <c r="A110" s="316" t="s">
        <v>701</v>
      </c>
      <c r="B110" s="58" t="s">
        <v>548</v>
      </c>
      <c r="C110" s="75"/>
      <c r="D110" s="264">
        <f>D111</f>
        <v>374263</v>
      </c>
      <c r="E110" s="264">
        <f>E111</f>
        <v>374263</v>
      </c>
    </row>
    <row r="111" spans="1:5" ht="30.75">
      <c r="A111" s="61" t="s">
        <v>51</v>
      </c>
      <c r="B111" s="60" t="s">
        <v>548</v>
      </c>
      <c r="C111" s="75">
        <v>600</v>
      </c>
      <c r="D111" s="265">
        <f>'Ведомственная 23-24'!G300</f>
        <v>374263</v>
      </c>
      <c r="E111" s="265">
        <f>'Ведомственная 23-24'!H300</f>
        <v>374263</v>
      </c>
    </row>
    <row r="112" spans="1:5" ht="46.5">
      <c r="A112" s="282" t="s">
        <v>702</v>
      </c>
      <c r="B112" s="72" t="s">
        <v>8</v>
      </c>
      <c r="C112" s="75"/>
      <c r="D112" s="264">
        <f>D113</f>
        <v>2503067</v>
      </c>
      <c r="E112" s="264">
        <f>E113</f>
        <v>2503067</v>
      </c>
    </row>
    <row r="113" spans="1:5" ht="30.75">
      <c r="A113" s="61" t="s">
        <v>51</v>
      </c>
      <c r="B113" s="74" t="s">
        <v>8</v>
      </c>
      <c r="C113" s="75">
        <v>600</v>
      </c>
      <c r="D113" s="265">
        <f>'Ведомственная 23-24'!G302</f>
        <v>2503067</v>
      </c>
      <c r="E113" s="265">
        <f>'Ведомственная 23-24'!H302</f>
        <v>2503067</v>
      </c>
    </row>
    <row r="114" spans="1:5" ht="46.5">
      <c r="A114" s="301" t="s">
        <v>549</v>
      </c>
      <c r="B114" s="303" t="s">
        <v>550</v>
      </c>
      <c r="C114" s="75"/>
      <c r="D114" s="264">
        <f>D115</f>
        <v>3485280</v>
      </c>
      <c r="E114" s="264">
        <f>E115</f>
        <v>3590478</v>
      </c>
    </row>
    <row r="115" spans="1:5" ht="30.75">
      <c r="A115" s="296" t="s">
        <v>51</v>
      </c>
      <c r="B115" s="299" t="s">
        <v>550</v>
      </c>
      <c r="C115" s="75">
        <v>600</v>
      </c>
      <c r="D115" s="265">
        <f>'Ведомственная 23-24'!G304</f>
        <v>3485280</v>
      </c>
      <c r="E115" s="265">
        <f>'Ведомственная 23-24'!H304</f>
        <v>3590478</v>
      </c>
    </row>
    <row r="116" spans="1:5" ht="30.75">
      <c r="A116" s="222" t="s">
        <v>559</v>
      </c>
      <c r="B116" s="58" t="s">
        <v>560</v>
      </c>
      <c r="C116" s="75"/>
      <c r="D116" s="264">
        <f>D117</f>
        <v>995220</v>
      </c>
      <c r="E116" s="264">
        <f>E117</f>
        <v>995220</v>
      </c>
    </row>
    <row r="117" spans="1:5" ht="30.75">
      <c r="A117" s="223" t="s">
        <v>51</v>
      </c>
      <c r="B117" s="60" t="s">
        <v>560</v>
      </c>
      <c r="C117" s="75">
        <v>600</v>
      </c>
      <c r="D117" s="265">
        <f>'Ведомственная 23-24'!G306</f>
        <v>995220</v>
      </c>
      <c r="E117" s="265">
        <f>'Ведомственная 23-24'!H306</f>
        <v>995220</v>
      </c>
    </row>
    <row r="118" spans="1:5" ht="15">
      <c r="A118" s="69" t="s">
        <v>250</v>
      </c>
      <c r="B118" s="72" t="s">
        <v>437</v>
      </c>
      <c r="C118" s="75"/>
      <c r="D118" s="264">
        <f>D121+D119</f>
        <v>3490969</v>
      </c>
      <c r="E118" s="264">
        <f>E121+E119</f>
        <v>3490969</v>
      </c>
    </row>
    <row r="119" spans="1:5" ht="30.75">
      <c r="A119" s="69" t="s">
        <v>544</v>
      </c>
      <c r="B119" s="58" t="s">
        <v>545</v>
      </c>
      <c r="C119" s="75"/>
      <c r="D119" s="264">
        <f>D120</f>
        <v>372320</v>
      </c>
      <c r="E119" s="264">
        <f>E120</f>
        <v>372320</v>
      </c>
    </row>
    <row r="120" spans="1:5" ht="30.75">
      <c r="A120" s="61" t="s">
        <v>51</v>
      </c>
      <c r="B120" s="60" t="s">
        <v>545</v>
      </c>
      <c r="C120" s="75">
        <v>600</v>
      </c>
      <c r="D120" s="265">
        <f>'Ведомственная 23-24'!G309</f>
        <v>372320</v>
      </c>
      <c r="E120" s="265">
        <f>'Ведомственная 23-24'!H309</f>
        <v>372320</v>
      </c>
    </row>
    <row r="121" spans="1:5" ht="30.75">
      <c r="A121" s="69" t="s">
        <v>251</v>
      </c>
      <c r="B121" s="58" t="s">
        <v>252</v>
      </c>
      <c r="C121" s="71"/>
      <c r="D121" s="264">
        <f>D122</f>
        <v>3118649</v>
      </c>
      <c r="E121" s="264">
        <f>E122</f>
        <v>3118649</v>
      </c>
    </row>
    <row r="122" spans="1:5" ht="30.75">
      <c r="A122" s="61" t="s">
        <v>51</v>
      </c>
      <c r="B122" s="60" t="s">
        <v>252</v>
      </c>
      <c r="C122" s="70">
        <v>600</v>
      </c>
      <c r="D122" s="265">
        <f>'Ведомственная 23-24'!G311</f>
        <v>3118649</v>
      </c>
      <c r="E122" s="265">
        <f>'Ведомственная 23-24'!H311</f>
        <v>3118649</v>
      </c>
    </row>
    <row r="123" spans="1:5" ht="15">
      <c r="A123" s="222" t="s">
        <v>507</v>
      </c>
      <c r="B123" s="58" t="s">
        <v>508</v>
      </c>
      <c r="C123" s="70"/>
      <c r="D123" s="264">
        <f>D126+D124</f>
        <v>1760372</v>
      </c>
      <c r="E123" s="264">
        <f>E126+E124</f>
        <v>1760372</v>
      </c>
    </row>
    <row r="124" spans="1:5" ht="46.5">
      <c r="A124" s="222" t="s">
        <v>546</v>
      </c>
      <c r="B124" s="58" t="s">
        <v>547</v>
      </c>
      <c r="C124" s="70"/>
      <c r="D124" s="264">
        <f>D125</f>
        <v>693287</v>
      </c>
      <c r="E124" s="264">
        <f>E125</f>
        <v>693287</v>
      </c>
    </row>
    <row r="125" spans="1:5" ht="30.75">
      <c r="A125" s="223" t="s">
        <v>51</v>
      </c>
      <c r="B125" s="60" t="s">
        <v>547</v>
      </c>
      <c r="C125" s="70">
        <v>600</v>
      </c>
      <c r="D125" s="265">
        <f>'Ведомственная 23-24'!G314</f>
        <v>693287</v>
      </c>
      <c r="E125" s="265">
        <f>'Ведомственная 23-24'!H314</f>
        <v>693287</v>
      </c>
    </row>
    <row r="126" spans="1:5" ht="46.5">
      <c r="A126" s="222" t="s">
        <v>509</v>
      </c>
      <c r="B126" s="58" t="s">
        <v>510</v>
      </c>
      <c r="C126" s="71"/>
      <c r="D126" s="264">
        <f>D127</f>
        <v>1067085</v>
      </c>
      <c r="E126" s="264">
        <f>E127</f>
        <v>1067085</v>
      </c>
    </row>
    <row r="127" spans="1:5" ht="30.75">
      <c r="A127" s="223" t="s">
        <v>51</v>
      </c>
      <c r="B127" s="60" t="s">
        <v>510</v>
      </c>
      <c r="C127" s="70">
        <v>600</v>
      </c>
      <c r="D127" s="265">
        <f>'Ведомственная 23-24'!G316</f>
        <v>1067085</v>
      </c>
      <c r="E127" s="265">
        <f>'Ведомственная 23-24'!H316</f>
        <v>1067085</v>
      </c>
    </row>
    <row r="128" spans="1:5" ht="15">
      <c r="A128" s="329" t="s">
        <v>555</v>
      </c>
      <c r="B128" s="58" t="s">
        <v>556</v>
      </c>
      <c r="C128" s="70"/>
      <c r="D128" s="264">
        <f>D129</f>
        <v>1702280</v>
      </c>
      <c r="E128" s="264">
        <f>E129</f>
        <v>6456412</v>
      </c>
    </row>
    <row r="129" spans="1:5" ht="62.25">
      <c r="A129" s="329" t="s">
        <v>557</v>
      </c>
      <c r="B129" s="58" t="s">
        <v>558</v>
      </c>
      <c r="C129" s="70"/>
      <c r="D129" s="265">
        <f>D130</f>
        <v>1702280</v>
      </c>
      <c r="E129" s="265">
        <f>E130</f>
        <v>6456412</v>
      </c>
    </row>
    <row r="130" spans="1:5" ht="30.75">
      <c r="A130" s="223" t="s">
        <v>51</v>
      </c>
      <c r="B130" s="60" t="s">
        <v>558</v>
      </c>
      <c r="C130" s="70">
        <v>600</v>
      </c>
      <c r="D130" s="265">
        <f>'Ведомственная 23-24'!G319</f>
        <v>1702280</v>
      </c>
      <c r="E130" s="265">
        <f>'Ведомственная 23-24'!H319</f>
        <v>6456412</v>
      </c>
    </row>
    <row r="131" spans="1:5" ht="15">
      <c r="A131" s="329" t="s">
        <v>685</v>
      </c>
      <c r="B131" s="58" t="s">
        <v>684</v>
      </c>
      <c r="C131" s="70"/>
      <c r="D131" s="264">
        <f>D132</f>
        <v>0</v>
      </c>
      <c r="E131" s="264">
        <f>E132</f>
        <v>2600000</v>
      </c>
    </row>
    <row r="132" spans="1:5" ht="30.75">
      <c r="A132" s="222" t="s">
        <v>686</v>
      </c>
      <c r="B132" s="58" t="s">
        <v>683</v>
      </c>
      <c r="C132" s="71"/>
      <c r="D132" s="264">
        <f>D133</f>
        <v>0</v>
      </c>
      <c r="E132" s="264">
        <f>E133</f>
        <v>2600000</v>
      </c>
    </row>
    <row r="133" spans="1:5" ht="30.75">
      <c r="A133" s="223" t="s">
        <v>51</v>
      </c>
      <c r="B133" s="60" t="s">
        <v>683</v>
      </c>
      <c r="C133" s="70">
        <v>600</v>
      </c>
      <c r="D133" s="265">
        <f>'Ведомственная 23-24'!G322</f>
        <v>0</v>
      </c>
      <c r="E133" s="265">
        <f>'Ведомственная 23-24'!H322</f>
        <v>2600000</v>
      </c>
    </row>
    <row r="134" spans="1:5" ht="15">
      <c r="A134" s="222" t="s">
        <v>551</v>
      </c>
      <c r="B134" s="58" t="s">
        <v>552</v>
      </c>
      <c r="C134" s="70"/>
      <c r="D134" s="264">
        <f>D135</f>
        <v>0</v>
      </c>
      <c r="E134" s="264">
        <f>E135</f>
        <v>1751982</v>
      </c>
    </row>
    <row r="135" spans="1:5" ht="30.75">
      <c r="A135" s="222" t="s">
        <v>553</v>
      </c>
      <c r="B135" s="58" t="s">
        <v>554</v>
      </c>
      <c r="C135" s="70"/>
      <c r="D135" s="265">
        <f>D136</f>
        <v>0</v>
      </c>
      <c r="E135" s="265">
        <f>E136</f>
        <v>1751982</v>
      </c>
    </row>
    <row r="136" spans="1:5" ht="30.75">
      <c r="A136" s="223" t="s">
        <v>51</v>
      </c>
      <c r="B136" s="60" t="s">
        <v>554</v>
      </c>
      <c r="C136" s="70">
        <v>600</v>
      </c>
      <c r="D136" s="265">
        <f>'Ведомственная 23-24'!G325</f>
        <v>0</v>
      </c>
      <c r="E136" s="265">
        <f>'Ведомственная 23-24'!H325</f>
        <v>1751982</v>
      </c>
    </row>
    <row r="137" spans="1:5" ht="46.5">
      <c r="A137" s="141" t="s">
        <v>627</v>
      </c>
      <c r="B137" s="58" t="s">
        <v>405</v>
      </c>
      <c r="C137" s="71"/>
      <c r="D137" s="264">
        <f aca="true" t="shared" si="1" ref="D137:E139">D138</f>
        <v>6061299</v>
      </c>
      <c r="E137" s="264">
        <f t="shared" si="1"/>
        <v>6061299</v>
      </c>
    </row>
    <row r="138" spans="1:5" ht="30.75">
      <c r="A138" s="141" t="s">
        <v>253</v>
      </c>
      <c r="B138" s="58" t="s">
        <v>438</v>
      </c>
      <c r="C138" s="71"/>
      <c r="D138" s="264">
        <f t="shared" si="1"/>
        <v>6061299</v>
      </c>
      <c r="E138" s="264">
        <f t="shared" si="1"/>
        <v>6061299</v>
      </c>
    </row>
    <row r="139" spans="1:5" ht="15">
      <c r="A139" s="61" t="s">
        <v>163</v>
      </c>
      <c r="B139" s="130" t="s">
        <v>254</v>
      </c>
      <c r="C139" s="71"/>
      <c r="D139" s="264">
        <f t="shared" si="1"/>
        <v>6061299</v>
      </c>
      <c r="E139" s="264">
        <f t="shared" si="1"/>
        <v>6061299</v>
      </c>
    </row>
    <row r="140" spans="1:5" ht="30.75">
      <c r="A140" s="296" t="s">
        <v>51</v>
      </c>
      <c r="B140" s="113" t="s">
        <v>254</v>
      </c>
      <c r="C140" s="75">
        <v>600</v>
      </c>
      <c r="D140" s="265">
        <f>'Ведомственная 23-24'!G331</f>
        <v>6061299</v>
      </c>
      <c r="E140" s="265">
        <f>'Ведомственная 23-24'!H331</f>
        <v>6061299</v>
      </c>
    </row>
    <row r="141" spans="1:5" ht="30.75">
      <c r="A141" s="54" t="s">
        <v>604</v>
      </c>
      <c r="B141" s="63" t="s">
        <v>381</v>
      </c>
      <c r="C141" s="71"/>
      <c r="D141" s="264">
        <f>D142</f>
        <v>100000</v>
      </c>
      <c r="E141" s="264">
        <f>E142</f>
        <v>100000</v>
      </c>
    </row>
    <row r="142" spans="1:5" ht="51.75" customHeight="1">
      <c r="A142" s="54" t="s">
        <v>605</v>
      </c>
      <c r="B142" s="58" t="s">
        <v>416</v>
      </c>
      <c r="C142" s="71"/>
      <c r="D142" s="264">
        <f>D143</f>
        <v>100000</v>
      </c>
      <c r="E142" s="264">
        <f>E143</f>
        <v>100000</v>
      </c>
    </row>
    <row r="143" spans="1:5" ht="46.5">
      <c r="A143" s="54" t="s">
        <v>123</v>
      </c>
      <c r="B143" s="58" t="s">
        <v>420</v>
      </c>
      <c r="C143" s="71"/>
      <c r="D143" s="264">
        <f>D144+D146</f>
        <v>100000</v>
      </c>
      <c r="E143" s="264">
        <f>E144+E146</f>
        <v>100000</v>
      </c>
    </row>
    <row r="144" spans="1:5" ht="15">
      <c r="A144" s="54" t="s">
        <v>319</v>
      </c>
      <c r="B144" s="58" t="s">
        <v>320</v>
      </c>
      <c r="C144" s="71"/>
      <c r="D144" s="264">
        <f>D145</f>
        <v>10000</v>
      </c>
      <c r="E144" s="264">
        <f>E145</f>
        <v>10000</v>
      </c>
    </row>
    <row r="145" spans="1:5" ht="21.75" customHeight="1">
      <c r="A145" s="61" t="s">
        <v>156</v>
      </c>
      <c r="B145" s="60" t="s">
        <v>320</v>
      </c>
      <c r="C145" s="70">
        <v>200</v>
      </c>
      <c r="D145" s="265">
        <f>'Ведомственная 23-24'!G61</f>
        <v>10000</v>
      </c>
      <c r="E145" s="265">
        <f>'Ведомственная 23-24'!H61</f>
        <v>10000</v>
      </c>
    </row>
    <row r="146" spans="1:5" ht="15">
      <c r="A146" s="54" t="s">
        <v>124</v>
      </c>
      <c r="B146" s="58" t="s">
        <v>125</v>
      </c>
      <c r="C146" s="71"/>
      <c r="D146" s="264">
        <f>D147</f>
        <v>90000</v>
      </c>
      <c r="E146" s="264">
        <f>E147</f>
        <v>90000</v>
      </c>
    </row>
    <row r="147" spans="1:5" ht="21.75" customHeight="1">
      <c r="A147" s="61" t="s">
        <v>156</v>
      </c>
      <c r="B147" s="60" t="s">
        <v>125</v>
      </c>
      <c r="C147" s="70">
        <v>200</v>
      </c>
      <c r="D147" s="265">
        <f>'Ведомственная 23-24'!G63</f>
        <v>90000</v>
      </c>
      <c r="E147" s="265">
        <f>'Ведомственная 23-24'!H63</f>
        <v>90000</v>
      </c>
    </row>
    <row r="148" spans="1:5" ht="51" customHeight="1">
      <c r="A148" s="92" t="s">
        <v>623</v>
      </c>
      <c r="B148" s="63" t="s">
        <v>576</v>
      </c>
      <c r="C148" s="70"/>
      <c r="D148" s="264">
        <f aca="true" t="shared" si="2" ref="D148:E151">D149</f>
        <v>39217562</v>
      </c>
      <c r="E148" s="264">
        <f t="shared" si="2"/>
        <v>2669748</v>
      </c>
    </row>
    <row r="149" spans="1:5" ht="62.25" customHeight="1">
      <c r="A149" s="92" t="s">
        <v>624</v>
      </c>
      <c r="B149" s="63" t="s">
        <v>577</v>
      </c>
      <c r="C149" s="70"/>
      <c r="D149" s="265">
        <f>D150+D155</f>
        <v>39217562</v>
      </c>
      <c r="E149" s="265">
        <f t="shared" si="2"/>
        <v>2669748</v>
      </c>
    </row>
    <row r="150" spans="1:5" ht="50.25" customHeight="1">
      <c r="A150" s="92" t="s">
        <v>578</v>
      </c>
      <c r="B150" s="63" t="s">
        <v>579</v>
      </c>
      <c r="C150" s="70"/>
      <c r="D150" s="265">
        <f>D151+D153</f>
        <v>1806223</v>
      </c>
      <c r="E150" s="265">
        <f>E151+E153</f>
        <v>2669748</v>
      </c>
    </row>
    <row r="151" spans="1:5" ht="39" customHeight="1">
      <c r="A151" s="92" t="s">
        <v>580</v>
      </c>
      <c r="B151" s="63" t="s">
        <v>581</v>
      </c>
      <c r="C151" s="70"/>
      <c r="D151" s="265">
        <f t="shared" si="2"/>
        <v>1264356</v>
      </c>
      <c r="E151" s="265">
        <f t="shared" si="2"/>
        <v>1868824</v>
      </c>
    </row>
    <row r="152" spans="1:5" ht="21.75" customHeight="1">
      <c r="A152" s="91" t="s">
        <v>156</v>
      </c>
      <c r="B152" s="80" t="s">
        <v>581</v>
      </c>
      <c r="C152" s="70">
        <v>200</v>
      </c>
      <c r="D152" s="265">
        <f>'Ведомственная 23-24'!G148</f>
        <v>1264356</v>
      </c>
      <c r="E152" s="265">
        <f>'Ведомственная 23-24'!H148</f>
        <v>1868824</v>
      </c>
    </row>
    <row r="153" spans="1:5" ht="51" customHeight="1">
      <c r="A153" s="345" t="s">
        <v>674</v>
      </c>
      <c r="B153" s="347" t="s">
        <v>675</v>
      </c>
      <c r="C153" s="300"/>
      <c r="D153" s="264">
        <f>D154</f>
        <v>541867</v>
      </c>
      <c r="E153" s="264">
        <f>E154</f>
        <v>800924</v>
      </c>
    </row>
    <row r="154" spans="1:5" ht="21.75" customHeight="1">
      <c r="A154" s="348" t="s">
        <v>156</v>
      </c>
      <c r="B154" s="350" t="s">
        <v>675</v>
      </c>
      <c r="C154" s="300">
        <v>200</v>
      </c>
      <c r="D154" s="265">
        <f>'Ведомственная 23-24'!G150</f>
        <v>541867</v>
      </c>
      <c r="E154" s="265">
        <f>'Ведомственная 23-24'!H150</f>
        <v>800924</v>
      </c>
    </row>
    <row r="155" spans="1:5" ht="32.25" customHeight="1">
      <c r="A155" s="345" t="s">
        <v>706</v>
      </c>
      <c r="B155" s="347" t="s">
        <v>707</v>
      </c>
      <c r="C155" s="300"/>
      <c r="D155" s="264">
        <f>D158+D156</f>
        <v>37411339</v>
      </c>
      <c r="E155" s="265"/>
    </row>
    <row r="156" spans="1:5" ht="32.25" customHeight="1">
      <c r="A156" s="345" t="s">
        <v>712</v>
      </c>
      <c r="B156" s="347" t="s">
        <v>713</v>
      </c>
      <c r="C156" s="300"/>
      <c r="D156" s="264">
        <f>D157</f>
        <v>35281728</v>
      </c>
      <c r="E156" s="265"/>
    </row>
    <row r="157" spans="1:5" ht="32.25" customHeight="1">
      <c r="A157" s="356" t="s">
        <v>682</v>
      </c>
      <c r="B157" s="350" t="s">
        <v>713</v>
      </c>
      <c r="C157" s="300">
        <v>400</v>
      </c>
      <c r="D157" s="265">
        <f>'Ведомственная 23-24'!G157</f>
        <v>35281728</v>
      </c>
      <c r="E157" s="265"/>
    </row>
    <row r="158" spans="1:5" ht="36" customHeight="1">
      <c r="A158" s="345" t="s">
        <v>708</v>
      </c>
      <c r="B158" s="347" t="s">
        <v>709</v>
      </c>
      <c r="C158" s="300"/>
      <c r="D158" s="264">
        <f>D159</f>
        <v>2129611</v>
      </c>
      <c r="E158" s="265"/>
    </row>
    <row r="159" spans="1:5" ht="21.75" customHeight="1">
      <c r="A159" s="356" t="s">
        <v>682</v>
      </c>
      <c r="B159" s="350" t="s">
        <v>709</v>
      </c>
      <c r="C159" s="300">
        <v>414</v>
      </c>
      <c r="D159" s="265">
        <f>'Ведомственная 23-24'!G159</f>
        <v>2129611</v>
      </c>
      <c r="E159" s="265"/>
    </row>
    <row r="160" spans="1:5" ht="46.5">
      <c r="A160" s="141" t="s">
        <v>659</v>
      </c>
      <c r="B160" s="63" t="s">
        <v>391</v>
      </c>
      <c r="C160" s="71"/>
      <c r="D160" s="264">
        <f>D161+D169+D176</f>
        <v>2386423</v>
      </c>
      <c r="E160" s="264">
        <f>E161+E169+E176</f>
        <v>2386423</v>
      </c>
    </row>
    <row r="161" spans="1:5" ht="62.25">
      <c r="A161" s="54" t="s">
        <v>629</v>
      </c>
      <c r="B161" s="72" t="s">
        <v>404</v>
      </c>
      <c r="C161" s="71"/>
      <c r="D161" s="264">
        <f>D162+D166</f>
        <v>137000</v>
      </c>
      <c r="E161" s="264">
        <f>E162+E166</f>
        <v>137000</v>
      </c>
    </row>
    <row r="162" spans="1:5" ht="30.75">
      <c r="A162" s="69" t="s">
        <v>204</v>
      </c>
      <c r="B162" s="72" t="s">
        <v>439</v>
      </c>
      <c r="C162" s="71"/>
      <c r="D162" s="264">
        <f>D163</f>
        <v>85000</v>
      </c>
      <c r="E162" s="264">
        <f>E163</f>
        <v>85000</v>
      </c>
    </row>
    <row r="163" spans="1:5" ht="15">
      <c r="A163" s="61" t="s">
        <v>18</v>
      </c>
      <c r="B163" s="74" t="s">
        <v>205</v>
      </c>
      <c r="C163" s="70"/>
      <c r="D163" s="265">
        <f>D164+D165</f>
        <v>85000</v>
      </c>
      <c r="E163" s="265">
        <f>E164+E165</f>
        <v>85000</v>
      </c>
    </row>
    <row r="164" spans="1:5" ht="18.75" customHeight="1">
      <c r="A164" s="61" t="s">
        <v>156</v>
      </c>
      <c r="B164" s="74" t="s">
        <v>205</v>
      </c>
      <c r="C164" s="75">
        <v>200</v>
      </c>
      <c r="D164" s="265">
        <f>'Ведомственная 23-24'!G166</f>
        <v>40000</v>
      </c>
      <c r="E164" s="265">
        <f>'Ведомственная 23-24'!H166</f>
        <v>40000</v>
      </c>
    </row>
    <row r="165" spans="1:5" ht="15">
      <c r="A165" s="61" t="s">
        <v>294</v>
      </c>
      <c r="B165" s="74" t="s">
        <v>205</v>
      </c>
      <c r="C165" s="62">
        <v>300</v>
      </c>
      <c r="D165" s="265">
        <f>'Ведомственная 23-24'!G167</f>
        <v>45000</v>
      </c>
      <c r="E165" s="265">
        <f>'Ведомственная 23-24'!H167</f>
        <v>45000</v>
      </c>
    </row>
    <row r="166" spans="1:5" ht="46.5">
      <c r="A166" s="69" t="s">
        <v>352</v>
      </c>
      <c r="B166" s="72" t="s">
        <v>440</v>
      </c>
      <c r="C166" s="62"/>
      <c r="D166" s="264">
        <f>D167</f>
        <v>52000</v>
      </c>
      <c r="E166" s="264">
        <f>E167</f>
        <v>52000</v>
      </c>
    </row>
    <row r="167" spans="1:5" ht="15">
      <c r="A167" s="61" t="s">
        <v>18</v>
      </c>
      <c r="B167" s="74" t="s">
        <v>206</v>
      </c>
      <c r="C167" s="62"/>
      <c r="D167" s="265">
        <f>D168</f>
        <v>52000</v>
      </c>
      <c r="E167" s="265">
        <f>E168</f>
        <v>52000</v>
      </c>
    </row>
    <row r="168" spans="1:5" ht="18.75" customHeight="1">
      <c r="A168" s="61" t="s">
        <v>156</v>
      </c>
      <c r="B168" s="74" t="s">
        <v>206</v>
      </c>
      <c r="C168" s="62">
        <v>200</v>
      </c>
      <c r="D168" s="265">
        <f>'Ведомственная 23-24'!G170</f>
        <v>52000</v>
      </c>
      <c r="E168" s="265">
        <f>'Ведомственная 23-24'!H170</f>
        <v>52000</v>
      </c>
    </row>
    <row r="169" spans="1:5" ht="78">
      <c r="A169" s="54" t="s">
        <v>644</v>
      </c>
      <c r="B169" s="58" t="s">
        <v>394</v>
      </c>
      <c r="C169" s="71"/>
      <c r="D169" s="264">
        <f>D170+D173</f>
        <v>310130</v>
      </c>
      <c r="E169" s="264">
        <f>E170+E173</f>
        <v>310130</v>
      </c>
    </row>
    <row r="170" spans="1:5" ht="46.5">
      <c r="A170" s="69" t="s">
        <v>353</v>
      </c>
      <c r="B170" s="58" t="s">
        <v>453</v>
      </c>
      <c r="C170" s="71"/>
      <c r="D170" s="264">
        <f>D171</f>
        <v>290130</v>
      </c>
      <c r="E170" s="264">
        <f>E171</f>
        <v>290130</v>
      </c>
    </row>
    <row r="171" spans="1:5" ht="46.5">
      <c r="A171" s="61" t="s">
        <v>269</v>
      </c>
      <c r="B171" s="60" t="s">
        <v>227</v>
      </c>
      <c r="C171" s="70"/>
      <c r="D171" s="265">
        <f>D172</f>
        <v>290130</v>
      </c>
      <c r="E171" s="265">
        <f>E172</f>
        <v>290130</v>
      </c>
    </row>
    <row r="172" spans="1:5" ht="19.5" customHeight="1">
      <c r="A172" s="61" t="s">
        <v>156</v>
      </c>
      <c r="B172" s="60" t="s">
        <v>227</v>
      </c>
      <c r="C172" s="75">
        <v>200</v>
      </c>
      <c r="D172" s="265">
        <f>'Ведомственная 23-24'!G222</f>
        <v>290130</v>
      </c>
      <c r="E172" s="265">
        <f>'Ведомственная 23-24'!H222</f>
        <v>290130</v>
      </c>
    </row>
    <row r="173" spans="1:5" ht="38.25" customHeight="1">
      <c r="A173" s="69" t="s">
        <v>362</v>
      </c>
      <c r="B173" s="58" t="s">
        <v>454</v>
      </c>
      <c r="C173" s="71"/>
      <c r="D173" s="264">
        <f>D174</f>
        <v>20000</v>
      </c>
      <c r="E173" s="264">
        <f>E174</f>
        <v>20000</v>
      </c>
    </row>
    <row r="174" spans="1:5" ht="54" customHeight="1">
      <c r="A174" s="61" t="s">
        <v>269</v>
      </c>
      <c r="B174" s="60" t="s">
        <v>361</v>
      </c>
      <c r="C174" s="70"/>
      <c r="D174" s="265">
        <f>D175</f>
        <v>20000</v>
      </c>
      <c r="E174" s="265">
        <f>E175</f>
        <v>20000</v>
      </c>
    </row>
    <row r="175" spans="1:5" ht="19.5" customHeight="1">
      <c r="A175" s="61" t="s">
        <v>156</v>
      </c>
      <c r="B175" s="60" t="s">
        <v>361</v>
      </c>
      <c r="C175" s="62">
        <v>200</v>
      </c>
      <c r="D175" s="265">
        <f>'Ведомственная 23-24'!G225</f>
        <v>20000</v>
      </c>
      <c r="E175" s="265">
        <f>'Ведомственная 23-24'!H225</f>
        <v>20000</v>
      </c>
    </row>
    <row r="176" spans="1:5" ht="62.25">
      <c r="A176" s="141" t="s">
        <v>630</v>
      </c>
      <c r="B176" s="58" t="s">
        <v>403</v>
      </c>
      <c r="C176" s="71"/>
      <c r="D176" s="264">
        <f>D177</f>
        <v>1939293</v>
      </c>
      <c r="E176" s="264">
        <f>E177</f>
        <v>1939293</v>
      </c>
    </row>
    <row r="177" spans="1:5" ht="30.75">
      <c r="A177" s="54" t="s">
        <v>207</v>
      </c>
      <c r="B177" s="58" t="s">
        <v>441</v>
      </c>
      <c r="C177" s="71"/>
      <c r="D177" s="264">
        <f>D179+D180+D182</f>
        <v>1939293</v>
      </c>
      <c r="E177" s="264">
        <f>E179+E180+E182</f>
        <v>1939293</v>
      </c>
    </row>
    <row r="178" spans="1:5" ht="18.75" customHeight="1">
      <c r="A178" s="54" t="s">
        <v>163</v>
      </c>
      <c r="B178" s="58" t="s">
        <v>219</v>
      </c>
      <c r="C178" s="65"/>
      <c r="D178" s="264">
        <f>D179</f>
        <v>899133</v>
      </c>
      <c r="E178" s="264">
        <f>E179</f>
        <v>899133</v>
      </c>
    </row>
    <row r="179" spans="1:5" ht="30.75">
      <c r="A179" s="61" t="s">
        <v>51</v>
      </c>
      <c r="B179" s="60" t="s">
        <v>219</v>
      </c>
      <c r="C179" s="62">
        <v>600</v>
      </c>
      <c r="D179" s="265">
        <f>'Ведомственная 23-24'!G337</f>
        <v>899133</v>
      </c>
      <c r="E179" s="265">
        <f>'Ведомственная 23-24'!H337</f>
        <v>899133</v>
      </c>
    </row>
    <row r="180" spans="1:5" ht="15">
      <c r="A180" s="54" t="s">
        <v>222</v>
      </c>
      <c r="B180" s="130" t="s">
        <v>209</v>
      </c>
      <c r="C180" s="70"/>
      <c r="D180" s="264">
        <f>D181</f>
        <v>30000</v>
      </c>
      <c r="E180" s="264">
        <f>E181</f>
        <v>30000</v>
      </c>
    </row>
    <row r="181" spans="1:5" ht="18.75" customHeight="1">
      <c r="A181" s="61" t="s">
        <v>156</v>
      </c>
      <c r="B181" s="113" t="s">
        <v>209</v>
      </c>
      <c r="C181" s="177">
        <v>200</v>
      </c>
      <c r="D181" s="265">
        <f>'Ведомственная 23-24'!G174</f>
        <v>30000</v>
      </c>
      <c r="E181" s="265">
        <f>'Ведомственная 23-24'!H174</f>
        <v>30000</v>
      </c>
    </row>
    <row r="182" spans="1:5" ht="15">
      <c r="A182" s="54" t="s">
        <v>208</v>
      </c>
      <c r="B182" s="58" t="s">
        <v>210</v>
      </c>
      <c r="C182" s="177"/>
      <c r="D182" s="264">
        <f>D183+D184</f>
        <v>1010160</v>
      </c>
      <c r="E182" s="264">
        <f>E183+E184</f>
        <v>1010160</v>
      </c>
    </row>
    <row r="183" spans="1:5" ht="15">
      <c r="A183" s="61" t="s">
        <v>294</v>
      </c>
      <c r="B183" s="60" t="s">
        <v>210</v>
      </c>
      <c r="C183" s="75">
        <v>300</v>
      </c>
      <c r="D183" s="265">
        <f>'Ведомственная 23-24'!G176</f>
        <v>599508</v>
      </c>
      <c r="E183" s="265">
        <f>'Ведомственная 23-24'!H176</f>
        <v>599508</v>
      </c>
    </row>
    <row r="184" spans="1:5" ht="30.75">
      <c r="A184" s="61" t="s">
        <v>51</v>
      </c>
      <c r="B184" s="60" t="s">
        <v>210</v>
      </c>
      <c r="C184" s="70">
        <v>600</v>
      </c>
      <c r="D184" s="265">
        <f>'Ведомственная 23-24'!G339</f>
        <v>410652</v>
      </c>
      <c r="E184" s="265">
        <f>'Ведомственная 23-24'!H339</f>
        <v>410652</v>
      </c>
    </row>
    <row r="185" spans="1:5" ht="30.75">
      <c r="A185" s="54" t="s">
        <v>606</v>
      </c>
      <c r="B185" s="86" t="s">
        <v>382</v>
      </c>
      <c r="C185" s="73"/>
      <c r="D185" s="264">
        <f aca="true" t="shared" si="3" ref="D185:E188">D186</f>
        <v>35000</v>
      </c>
      <c r="E185" s="264">
        <f t="shared" si="3"/>
        <v>35000</v>
      </c>
    </row>
    <row r="186" spans="1:5" ht="46.5">
      <c r="A186" s="54" t="s">
        <v>607</v>
      </c>
      <c r="B186" s="72" t="s">
        <v>415</v>
      </c>
      <c r="C186" s="73"/>
      <c r="D186" s="264">
        <f t="shared" si="3"/>
        <v>35000</v>
      </c>
      <c r="E186" s="264">
        <f t="shared" si="3"/>
        <v>35000</v>
      </c>
    </row>
    <row r="187" spans="1:5" ht="46.5">
      <c r="A187" s="64" t="s">
        <v>30</v>
      </c>
      <c r="B187" s="72" t="s">
        <v>421</v>
      </c>
      <c r="C187" s="73"/>
      <c r="D187" s="264">
        <f t="shared" si="3"/>
        <v>35000</v>
      </c>
      <c r="E187" s="264">
        <f t="shared" si="3"/>
        <v>35000</v>
      </c>
    </row>
    <row r="188" spans="1:5" ht="15">
      <c r="A188" s="61" t="s">
        <v>189</v>
      </c>
      <c r="B188" s="74" t="s">
        <v>190</v>
      </c>
      <c r="C188" s="75"/>
      <c r="D188" s="265">
        <f t="shared" si="3"/>
        <v>35000</v>
      </c>
      <c r="E188" s="265">
        <f t="shared" si="3"/>
        <v>35000</v>
      </c>
    </row>
    <row r="189" spans="1:5" ht="24.75" customHeight="1">
      <c r="A189" s="61" t="s">
        <v>156</v>
      </c>
      <c r="B189" s="74" t="s">
        <v>190</v>
      </c>
      <c r="C189" s="75">
        <v>200</v>
      </c>
      <c r="D189" s="265">
        <f>'Ведомственная 23-24'!G68</f>
        <v>35000</v>
      </c>
      <c r="E189" s="265">
        <f>'Ведомственная 23-24'!H68</f>
        <v>35000</v>
      </c>
    </row>
    <row r="190" spans="1:5" ht="30.75">
      <c r="A190" s="128" t="s">
        <v>608</v>
      </c>
      <c r="B190" s="63" t="s">
        <v>383</v>
      </c>
      <c r="C190" s="71"/>
      <c r="D190" s="264">
        <f aca="true" t="shared" si="4" ref="D190:E192">D191</f>
        <v>294652</v>
      </c>
      <c r="E190" s="264">
        <f t="shared" si="4"/>
        <v>294652</v>
      </c>
    </row>
    <row r="191" spans="1:5" ht="62.25">
      <c r="A191" s="128" t="s">
        <v>660</v>
      </c>
      <c r="B191" s="58" t="s">
        <v>414</v>
      </c>
      <c r="C191" s="71"/>
      <c r="D191" s="264">
        <f t="shared" si="4"/>
        <v>294652</v>
      </c>
      <c r="E191" s="264">
        <f t="shared" si="4"/>
        <v>294652</v>
      </c>
    </row>
    <row r="192" spans="1:5" ht="30.75">
      <c r="A192" s="69" t="s">
        <v>191</v>
      </c>
      <c r="B192" s="58" t="s">
        <v>422</v>
      </c>
      <c r="C192" s="71"/>
      <c r="D192" s="264">
        <f t="shared" si="4"/>
        <v>294652</v>
      </c>
      <c r="E192" s="264">
        <f t="shared" si="4"/>
        <v>294652</v>
      </c>
    </row>
    <row r="193" spans="1:5" ht="15">
      <c r="A193" s="175" t="s">
        <v>1</v>
      </c>
      <c r="B193" s="74" t="s">
        <v>192</v>
      </c>
      <c r="C193" s="70"/>
      <c r="D193" s="265">
        <f>D194+D195</f>
        <v>294652</v>
      </c>
      <c r="E193" s="265">
        <f>E194+E195</f>
        <v>294652</v>
      </c>
    </row>
    <row r="194" spans="1:5" ht="46.5">
      <c r="A194" s="61" t="s">
        <v>50</v>
      </c>
      <c r="B194" s="74" t="s">
        <v>192</v>
      </c>
      <c r="C194" s="75">
        <v>100</v>
      </c>
      <c r="D194" s="265">
        <f>'Ведомственная 23-24'!G73</f>
        <v>271652</v>
      </c>
      <c r="E194" s="265">
        <f>'Ведомственная 23-24'!H73</f>
        <v>271652</v>
      </c>
    </row>
    <row r="195" spans="1:5" ht="17.25" customHeight="1">
      <c r="A195" s="61" t="s">
        <v>156</v>
      </c>
      <c r="B195" s="74" t="s">
        <v>192</v>
      </c>
      <c r="C195" s="75">
        <v>200</v>
      </c>
      <c r="D195" s="265">
        <f>'Ведомственная 23-24'!G74</f>
        <v>23000</v>
      </c>
      <c r="E195" s="265">
        <f>'Ведомственная 23-24'!H74</f>
        <v>23000</v>
      </c>
    </row>
    <row r="196" spans="1:5" ht="46.5">
      <c r="A196" s="54" t="s">
        <v>661</v>
      </c>
      <c r="B196" s="58" t="s">
        <v>388</v>
      </c>
      <c r="C196" s="71"/>
      <c r="D196" s="264">
        <f>D197</f>
        <v>6783540</v>
      </c>
      <c r="E196" s="264">
        <f>E197</f>
        <v>6951000</v>
      </c>
    </row>
    <row r="197" spans="1:5" ht="62.25">
      <c r="A197" s="54" t="s">
        <v>662</v>
      </c>
      <c r="B197" s="58" t="s">
        <v>408</v>
      </c>
      <c r="C197" s="71"/>
      <c r="D197" s="264">
        <f aca="true" t="shared" si="5" ref="D197:E199">D198</f>
        <v>6783540</v>
      </c>
      <c r="E197" s="264">
        <f t="shared" si="5"/>
        <v>6951000</v>
      </c>
    </row>
    <row r="198" spans="1:5" ht="46.5">
      <c r="A198" s="69" t="s">
        <v>202</v>
      </c>
      <c r="B198" s="58" t="s">
        <v>431</v>
      </c>
      <c r="C198" s="71"/>
      <c r="D198" s="264">
        <f t="shared" si="5"/>
        <v>6783540</v>
      </c>
      <c r="E198" s="264">
        <f t="shared" si="5"/>
        <v>6951000</v>
      </c>
    </row>
    <row r="199" spans="1:5" ht="30.75">
      <c r="A199" s="54" t="s">
        <v>10</v>
      </c>
      <c r="B199" s="72" t="s">
        <v>203</v>
      </c>
      <c r="C199" s="71"/>
      <c r="D199" s="264">
        <f t="shared" si="5"/>
        <v>6783540</v>
      </c>
      <c r="E199" s="264">
        <f t="shared" si="5"/>
        <v>6951000</v>
      </c>
    </row>
    <row r="200" spans="1:5" ht="18" customHeight="1">
      <c r="A200" s="61" t="s">
        <v>156</v>
      </c>
      <c r="B200" s="74" t="s">
        <v>203</v>
      </c>
      <c r="C200" s="70">
        <v>200</v>
      </c>
      <c r="D200" s="265">
        <f>'Ведомственная 23-24'!G132</f>
        <v>6783540</v>
      </c>
      <c r="E200" s="265">
        <f>'Ведомственная 23-24'!H132</f>
        <v>6951000</v>
      </c>
    </row>
    <row r="201" spans="1:5" ht="30.75">
      <c r="A201" s="128" t="s">
        <v>642</v>
      </c>
      <c r="B201" s="58" t="s">
        <v>386</v>
      </c>
      <c r="C201" s="71"/>
      <c r="D201" s="264">
        <f>D202+D207</f>
        <v>364700</v>
      </c>
      <c r="E201" s="264">
        <f>E202+E207</f>
        <v>364700</v>
      </c>
    </row>
    <row r="202" spans="1:5" ht="46.5">
      <c r="A202" s="128" t="s">
        <v>643</v>
      </c>
      <c r="B202" s="58" t="s">
        <v>456</v>
      </c>
      <c r="C202" s="71"/>
      <c r="D202" s="264">
        <f>D203</f>
        <v>334700</v>
      </c>
      <c r="E202" s="264">
        <f>E203</f>
        <v>334700</v>
      </c>
    </row>
    <row r="203" spans="1:5" ht="30.75">
      <c r="A203" s="128" t="s">
        <v>217</v>
      </c>
      <c r="B203" s="58" t="s">
        <v>459</v>
      </c>
      <c r="C203" s="71"/>
      <c r="D203" s="264">
        <f>D204</f>
        <v>334700</v>
      </c>
      <c r="E203" s="264">
        <f>E204</f>
        <v>334700</v>
      </c>
    </row>
    <row r="204" spans="1:5" ht="30.75">
      <c r="A204" s="67" t="s">
        <v>322</v>
      </c>
      <c r="B204" s="74" t="s">
        <v>218</v>
      </c>
      <c r="C204" s="70"/>
      <c r="D204" s="265">
        <f>D205+D206</f>
        <v>334700</v>
      </c>
      <c r="E204" s="265">
        <f>E205+E206</f>
        <v>334700</v>
      </c>
    </row>
    <row r="205" spans="1:5" ht="46.5">
      <c r="A205" s="61" t="s">
        <v>50</v>
      </c>
      <c r="B205" s="74" t="s">
        <v>218</v>
      </c>
      <c r="C205" s="75">
        <v>100</v>
      </c>
      <c r="D205" s="265">
        <f>'Ведомственная 23-24'!G214</f>
        <v>312390</v>
      </c>
      <c r="E205" s="265">
        <f>'Ведомственная 23-24'!H214</f>
        <v>312390</v>
      </c>
    </row>
    <row r="206" spans="1:5" ht="15">
      <c r="A206" s="61" t="s">
        <v>156</v>
      </c>
      <c r="B206" s="74" t="s">
        <v>218</v>
      </c>
      <c r="C206" s="75">
        <v>200</v>
      </c>
      <c r="D206" s="265">
        <f>'Ведомственная 23-24'!G215</f>
        <v>22310</v>
      </c>
      <c r="E206" s="265">
        <f>'Ведомственная 23-24'!H215</f>
        <v>22310</v>
      </c>
    </row>
    <row r="207" spans="1:5" ht="46.5">
      <c r="A207" s="54" t="s">
        <v>663</v>
      </c>
      <c r="B207" s="72" t="s">
        <v>411</v>
      </c>
      <c r="C207" s="73"/>
      <c r="D207" s="264">
        <f>D208+D211+D214</f>
        <v>30000</v>
      </c>
      <c r="E207" s="264">
        <f>E208+E211+E214</f>
        <v>30000</v>
      </c>
    </row>
    <row r="208" spans="1:5" ht="30.75">
      <c r="A208" s="54" t="s">
        <v>137</v>
      </c>
      <c r="B208" s="72" t="s">
        <v>426</v>
      </c>
      <c r="C208" s="73"/>
      <c r="D208" s="264">
        <f>D209</f>
        <v>10000</v>
      </c>
      <c r="E208" s="264">
        <f>E209</f>
        <v>10000</v>
      </c>
    </row>
    <row r="209" spans="1:5" ht="30.75">
      <c r="A209" s="61" t="s">
        <v>274</v>
      </c>
      <c r="B209" s="74" t="s">
        <v>199</v>
      </c>
      <c r="C209" s="75"/>
      <c r="D209" s="265">
        <f>D210</f>
        <v>10000</v>
      </c>
      <c r="E209" s="265">
        <f>E210</f>
        <v>10000</v>
      </c>
    </row>
    <row r="210" spans="1:5" ht="21.75" customHeight="1">
      <c r="A210" s="61" t="s">
        <v>156</v>
      </c>
      <c r="B210" s="74" t="s">
        <v>199</v>
      </c>
      <c r="C210" s="75">
        <v>200</v>
      </c>
      <c r="D210" s="265">
        <f>'Ведомственная 23-24'!G112</f>
        <v>10000</v>
      </c>
      <c r="E210" s="265">
        <f>'Ведомственная 23-24'!H112</f>
        <v>10000</v>
      </c>
    </row>
    <row r="211" spans="1:5" ht="30.75">
      <c r="A211" s="54" t="s">
        <v>198</v>
      </c>
      <c r="B211" s="86" t="s">
        <v>427</v>
      </c>
      <c r="C211" s="73"/>
      <c r="D211" s="264">
        <f>D212</f>
        <v>15000</v>
      </c>
      <c r="E211" s="264">
        <f>E212</f>
        <v>15000</v>
      </c>
    </row>
    <row r="212" spans="1:5" ht="30.75">
      <c r="A212" s="61" t="s">
        <v>274</v>
      </c>
      <c r="B212" s="60" t="s">
        <v>28</v>
      </c>
      <c r="C212" s="75"/>
      <c r="D212" s="265">
        <f>D213</f>
        <v>15000</v>
      </c>
      <c r="E212" s="265">
        <f>E213</f>
        <v>15000</v>
      </c>
    </row>
    <row r="213" spans="1:5" ht="21.75" customHeight="1">
      <c r="A213" s="61" t="s">
        <v>156</v>
      </c>
      <c r="B213" s="60" t="s">
        <v>28</v>
      </c>
      <c r="C213" s="75">
        <v>200</v>
      </c>
      <c r="D213" s="265">
        <f>'Ведомственная 23-24'!G115</f>
        <v>15000</v>
      </c>
      <c r="E213" s="265">
        <f>'Ведомственная 23-24'!H115</f>
        <v>15000</v>
      </c>
    </row>
    <row r="214" spans="1:5" ht="30.75">
      <c r="A214" s="54" t="s">
        <v>155</v>
      </c>
      <c r="B214" s="63" t="s">
        <v>428</v>
      </c>
      <c r="C214" s="65"/>
      <c r="D214" s="264">
        <f>D215</f>
        <v>5000</v>
      </c>
      <c r="E214" s="264">
        <f>E215</f>
        <v>5000</v>
      </c>
    </row>
    <row r="215" spans="1:5" ht="30.75">
      <c r="A215" s="61" t="s">
        <v>274</v>
      </c>
      <c r="B215" s="60" t="s">
        <v>154</v>
      </c>
      <c r="C215" s="62"/>
      <c r="D215" s="265">
        <f>D216</f>
        <v>5000</v>
      </c>
      <c r="E215" s="265">
        <f>E216</f>
        <v>5000</v>
      </c>
    </row>
    <row r="216" spans="1:5" ht="21.75" customHeight="1">
      <c r="A216" s="61" t="s">
        <v>156</v>
      </c>
      <c r="B216" s="60" t="s">
        <v>154</v>
      </c>
      <c r="C216" s="62">
        <v>200</v>
      </c>
      <c r="D216" s="265">
        <f>'Ведомственная 23-24'!G118</f>
        <v>5000</v>
      </c>
      <c r="E216" s="265">
        <f>'Ведомственная 23-24'!H118</f>
        <v>5000</v>
      </c>
    </row>
    <row r="217" spans="1:5" ht="46.5">
      <c r="A217" s="141" t="s">
        <v>610</v>
      </c>
      <c r="B217" s="58" t="s">
        <v>385</v>
      </c>
      <c r="C217" s="71"/>
      <c r="D217" s="264">
        <f>D218+D222</f>
        <v>100000</v>
      </c>
      <c r="E217" s="264">
        <f>E218+E222</f>
        <v>100000</v>
      </c>
    </row>
    <row r="218" spans="1:5" ht="93">
      <c r="A218" s="54" t="s">
        <v>611</v>
      </c>
      <c r="B218" s="63" t="s">
        <v>457</v>
      </c>
      <c r="C218" s="55"/>
      <c r="D218" s="264">
        <f aca="true" t="shared" si="6" ref="D218:E220">D219</f>
        <v>10000</v>
      </c>
      <c r="E218" s="264">
        <f t="shared" si="6"/>
        <v>10000</v>
      </c>
    </row>
    <row r="219" spans="1:5" ht="30.75">
      <c r="A219" s="64" t="s">
        <v>360</v>
      </c>
      <c r="B219" s="58" t="s">
        <v>458</v>
      </c>
      <c r="C219" s="71"/>
      <c r="D219" s="264">
        <f t="shared" si="6"/>
        <v>10000</v>
      </c>
      <c r="E219" s="264">
        <f t="shared" si="6"/>
        <v>10000</v>
      </c>
    </row>
    <row r="220" spans="1:5" ht="30.75">
      <c r="A220" s="61" t="s">
        <v>55</v>
      </c>
      <c r="B220" s="74" t="s">
        <v>359</v>
      </c>
      <c r="C220" s="81"/>
      <c r="D220" s="265">
        <f t="shared" si="6"/>
        <v>10000</v>
      </c>
      <c r="E220" s="265">
        <f t="shared" si="6"/>
        <v>10000</v>
      </c>
    </row>
    <row r="221" spans="1:5" ht="18.75" customHeight="1">
      <c r="A221" s="61" t="s">
        <v>156</v>
      </c>
      <c r="B221" s="74" t="s">
        <v>359</v>
      </c>
      <c r="C221" s="75">
        <v>200</v>
      </c>
      <c r="D221" s="265">
        <f>'Ведомственная 23-24'!G96</f>
        <v>10000</v>
      </c>
      <c r="E221" s="265">
        <f>'Ведомственная 23-24'!H96</f>
        <v>10000</v>
      </c>
    </row>
    <row r="222" spans="1:5" ht="82.5" customHeight="1">
      <c r="A222" s="54" t="s">
        <v>612</v>
      </c>
      <c r="B222" s="58" t="s">
        <v>412</v>
      </c>
      <c r="C222" s="71"/>
      <c r="D222" s="264">
        <f>D226+D229+D223</f>
        <v>90000</v>
      </c>
      <c r="E222" s="264">
        <f>E226+E229+E223</f>
        <v>90000</v>
      </c>
    </row>
    <row r="223" spans="1:5" ht="30.75">
      <c r="A223" s="69" t="s">
        <v>151</v>
      </c>
      <c r="B223" s="58" t="s">
        <v>423</v>
      </c>
      <c r="C223" s="71"/>
      <c r="D223" s="264">
        <f>D224</f>
        <v>10000</v>
      </c>
      <c r="E223" s="264">
        <f>E224</f>
        <v>10000</v>
      </c>
    </row>
    <row r="224" spans="1:5" ht="30.75">
      <c r="A224" s="61" t="s">
        <v>55</v>
      </c>
      <c r="B224" s="74" t="s">
        <v>153</v>
      </c>
      <c r="C224" s="81"/>
      <c r="D224" s="265">
        <f>D225</f>
        <v>10000</v>
      </c>
      <c r="E224" s="265">
        <f>E225</f>
        <v>10000</v>
      </c>
    </row>
    <row r="225" spans="1:5" ht="21.75" customHeight="1">
      <c r="A225" s="61" t="s">
        <v>156</v>
      </c>
      <c r="B225" s="74" t="s">
        <v>153</v>
      </c>
      <c r="C225" s="75">
        <v>200</v>
      </c>
      <c r="D225" s="265">
        <f>'Ведомственная 23-24'!G100</f>
        <v>10000</v>
      </c>
      <c r="E225" s="265">
        <f>'Ведомственная 23-24'!H100</f>
        <v>10000</v>
      </c>
    </row>
    <row r="226" spans="1:5" ht="21.75" customHeight="1">
      <c r="A226" s="69" t="s">
        <v>196</v>
      </c>
      <c r="B226" s="72" t="s">
        <v>424</v>
      </c>
      <c r="C226" s="75"/>
      <c r="D226" s="264">
        <f>D227</f>
        <v>70000</v>
      </c>
      <c r="E226" s="264">
        <f>E227</f>
        <v>70000</v>
      </c>
    </row>
    <row r="227" spans="1:5" ht="30.75">
      <c r="A227" s="61" t="s">
        <v>55</v>
      </c>
      <c r="B227" s="74" t="s">
        <v>277</v>
      </c>
      <c r="C227" s="189"/>
      <c r="D227" s="265">
        <f>D228</f>
        <v>70000</v>
      </c>
      <c r="E227" s="265">
        <f>E228</f>
        <v>70000</v>
      </c>
    </row>
    <row r="228" spans="1:5" ht="21.75" customHeight="1">
      <c r="A228" s="61" t="s">
        <v>156</v>
      </c>
      <c r="B228" s="74" t="s">
        <v>277</v>
      </c>
      <c r="C228" s="75">
        <v>200</v>
      </c>
      <c r="D228" s="265">
        <f>'Ведомственная 23-24'!G103</f>
        <v>70000</v>
      </c>
      <c r="E228" s="265">
        <f>'Ведомственная 23-24'!H103</f>
        <v>70000</v>
      </c>
    </row>
    <row r="229" spans="1:5" ht="30.75">
      <c r="A229" s="69" t="s">
        <v>197</v>
      </c>
      <c r="B229" s="72" t="s">
        <v>425</v>
      </c>
      <c r="C229" s="75"/>
      <c r="D229" s="264">
        <f>D230</f>
        <v>10000</v>
      </c>
      <c r="E229" s="264">
        <f>E230</f>
        <v>10000</v>
      </c>
    </row>
    <row r="230" spans="1:5" ht="30.75">
      <c r="A230" s="61" t="s">
        <v>55</v>
      </c>
      <c r="B230" s="74" t="s">
        <v>278</v>
      </c>
      <c r="C230" s="189"/>
      <c r="D230" s="265">
        <f>D231</f>
        <v>10000</v>
      </c>
      <c r="E230" s="265">
        <f>E231</f>
        <v>10000</v>
      </c>
    </row>
    <row r="231" spans="1:5" ht="21.75" customHeight="1">
      <c r="A231" s="61" t="s">
        <v>156</v>
      </c>
      <c r="B231" s="74" t="s">
        <v>278</v>
      </c>
      <c r="C231" s="75">
        <v>200</v>
      </c>
      <c r="D231" s="265">
        <f>'Ведомственная 23-24'!G106</f>
        <v>10000</v>
      </c>
      <c r="E231" s="265">
        <f>'Ведомственная 23-24'!H106</f>
        <v>10000</v>
      </c>
    </row>
    <row r="232" spans="1:5" ht="46.5">
      <c r="A232" s="141" t="s">
        <v>645</v>
      </c>
      <c r="B232" s="72" t="s">
        <v>375</v>
      </c>
      <c r="C232" s="190"/>
      <c r="D232" s="264">
        <f>D233+D237</f>
        <v>8573048</v>
      </c>
      <c r="E232" s="264">
        <f>E233+E237</f>
        <v>8099299</v>
      </c>
    </row>
    <row r="233" spans="1:5" ht="48" customHeight="1">
      <c r="A233" s="128" t="s">
        <v>664</v>
      </c>
      <c r="B233" s="72" t="s">
        <v>393</v>
      </c>
      <c r="C233" s="190"/>
      <c r="D233" s="264">
        <f aca="true" t="shared" si="7" ref="D233:E235">D234</f>
        <v>5888020</v>
      </c>
      <c r="E233" s="264">
        <f t="shared" si="7"/>
        <v>5414271</v>
      </c>
    </row>
    <row r="234" spans="1:5" ht="30.75">
      <c r="A234" s="69" t="s">
        <v>239</v>
      </c>
      <c r="B234" s="72" t="s">
        <v>455</v>
      </c>
      <c r="C234" s="190"/>
      <c r="D234" s="264">
        <f t="shared" si="7"/>
        <v>5888020</v>
      </c>
      <c r="E234" s="264">
        <f t="shared" si="7"/>
        <v>5414271</v>
      </c>
    </row>
    <row r="235" spans="1:5" ht="30.75">
      <c r="A235" s="175" t="s">
        <v>223</v>
      </c>
      <c r="B235" s="74" t="s">
        <v>238</v>
      </c>
      <c r="C235" s="189"/>
      <c r="D235" s="265">
        <f t="shared" si="7"/>
        <v>5888020</v>
      </c>
      <c r="E235" s="265">
        <f t="shared" si="7"/>
        <v>5414271</v>
      </c>
    </row>
    <row r="236" spans="1:5" ht="15">
      <c r="A236" s="178" t="s">
        <v>293</v>
      </c>
      <c r="B236" s="74" t="s">
        <v>238</v>
      </c>
      <c r="C236" s="75">
        <v>500</v>
      </c>
      <c r="D236" s="265">
        <f>'Ведомственная 23-24'!G270</f>
        <v>5888020</v>
      </c>
      <c r="E236" s="265">
        <f>'Ведомственная 23-24'!H270</f>
        <v>5414271</v>
      </c>
    </row>
    <row r="237" spans="1:5" ht="62.25">
      <c r="A237" s="141" t="s">
        <v>599</v>
      </c>
      <c r="B237" s="72" t="s">
        <v>376</v>
      </c>
      <c r="C237" s="190"/>
      <c r="D237" s="264">
        <f>D238</f>
        <v>2685028</v>
      </c>
      <c r="E237" s="264">
        <f>E238</f>
        <v>2685028</v>
      </c>
    </row>
    <row r="238" spans="1:5" ht="30.75">
      <c r="A238" s="69" t="s">
        <v>355</v>
      </c>
      <c r="B238" s="72" t="s">
        <v>377</v>
      </c>
      <c r="C238" s="190"/>
      <c r="D238" s="264">
        <f>D239</f>
        <v>2685028</v>
      </c>
      <c r="E238" s="264">
        <f>E239</f>
        <v>2685028</v>
      </c>
    </row>
    <row r="239" spans="1:5" ht="15">
      <c r="A239" s="179" t="s">
        <v>176</v>
      </c>
      <c r="B239" s="74" t="s">
        <v>230</v>
      </c>
      <c r="C239" s="189"/>
      <c r="D239" s="265">
        <f>D240+D241</f>
        <v>2685028</v>
      </c>
      <c r="E239" s="265">
        <f>E240+E241</f>
        <v>2685028</v>
      </c>
    </row>
    <row r="240" spans="1:5" ht="46.5">
      <c r="A240" s="61" t="s">
        <v>50</v>
      </c>
      <c r="B240" s="74" t="s">
        <v>230</v>
      </c>
      <c r="C240" s="75">
        <v>100</v>
      </c>
      <c r="D240" s="265">
        <f>'Ведомственная 23-24'!G233</f>
        <v>2404428</v>
      </c>
      <c r="E240" s="265">
        <f>'Ведомственная 23-24'!H233</f>
        <v>2404428</v>
      </c>
    </row>
    <row r="241" spans="1:5" ht="21.75" customHeight="1">
      <c r="A241" s="61" t="s">
        <v>156</v>
      </c>
      <c r="B241" s="74" t="s">
        <v>230</v>
      </c>
      <c r="C241" s="75">
        <v>200</v>
      </c>
      <c r="D241" s="265">
        <f>'Ведомственная 23-24'!G234</f>
        <v>280600</v>
      </c>
      <c r="E241" s="265">
        <f>'Ведомственная 23-24'!H234</f>
        <v>280600</v>
      </c>
    </row>
    <row r="242" spans="1:5" ht="30.75">
      <c r="A242" s="128" t="s">
        <v>615</v>
      </c>
      <c r="B242" s="72" t="s">
        <v>387</v>
      </c>
      <c r="C242" s="190"/>
      <c r="D242" s="264">
        <f>D243+D247</f>
        <v>368700</v>
      </c>
      <c r="E242" s="264">
        <f>E243+E247</f>
        <v>368700</v>
      </c>
    </row>
    <row r="243" spans="1:5" ht="46.5">
      <c r="A243" s="54" t="s">
        <v>616</v>
      </c>
      <c r="B243" s="72" t="s">
        <v>410</v>
      </c>
      <c r="C243" s="190"/>
      <c r="D243" s="264">
        <f aca="true" t="shared" si="8" ref="D243:E245">D244</f>
        <v>34000</v>
      </c>
      <c r="E243" s="264">
        <f t="shared" si="8"/>
        <v>34000</v>
      </c>
    </row>
    <row r="244" spans="1:5" ht="30.75">
      <c r="A244" s="69" t="s">
        <v>356</v>
      </c>
      <c r="B244" s="72" t="s">
        <v>429</v>
      </c>
      <c r="C244" s="190"/>
      <c r="D244" s="264">
        <f t="shared" si="8"/>
        <v>34000</v>
      </c>
      <c r="E244" s="264">
        <f t="shared" si="8"/>
        <v>34000</v>
      </c>
    </row>
    <row r="245" spans="1:5" ht="15">
      <c r="A245" s="61" t="s">
        <v>164</v>
      </c>
      <c r="B245" s="113" t="s">
        <v>240</v>
      </c>
      <c r="C245" s="189"/>
      <c r="D245" s="265">
        <f t="shared" si="8"/>
        <v>34000</v>
      </c>
      <c r="E245" s="265">
        <f t="shared" si="8"/>
        <v>34000</v>
      </c>
    </row>
    <row r="246" spans="1:5" ht="30.75">
      <c r="A246" s="61" t="s">
        <v>51</v>
      </c>
      <c r="B246" s="113" t="s">
        <v>240</v>
      </c>
      <c r="C246" s="75">
        <v>600</v>
      </c>
      <c r="D246" s="265">
        <f>'Ведомственная 23-24'!G278</f>
        <v>34000</v>
      </c>
      <c r="E246" s="265">
        <f>'Ведомственная 23-24'!H278</f>
        <v>34000</v>
      </c>
    </row>
    <row r="247" spans="1:5" ht="46.5">
      <c r="A247" s="128" t="s">
        <v>665</v>
      </c>
      <c r="B247" s="72" t="s">
        <v>409</v>
      </c>
      <c r="C247" s="190"/>
      <c r="D247" s="264">
        <f>D248</f>
        <v>334700</v>
      </c>
      <c r="E247" s="264">
        <f>E248</f>
        <v>334700</v>
      </c>
    </row>
    <row r="248" spans="1:5" ht="46.5">
      <c r="A248" s="128" t="s">
        <v>200</v>
      </c>
      <c r="B248" s="72" t="s">
        <v>430</v>
      </c>
      <c r="C248" s="190"/>
      <c r="D248" s="264">
        <f>D249</f>
        <v>334700</v>
      </c>
      <c r="E248" s="264">
        <f>E249</f>
        <v>334700</v>
      </c>
    </row>
    <row r="249" spans="1:5" ht="15">
      <c r="A249" s="175" t="s">
        <v>2</v>
      </c>
      <c r="B249" s="74" t="s">
        <v>201</v>
      </c>
      <c r="C249" s="189"/>
      <c r="D249" s="265">
        <f>D250+D251</f>
        <v>334700</v>
      </c>
      <c r="E249" s="265">
        <f>E250+E251</f>
        <v>334700</v>
      </c>
    </row>
    <row r="250" spans="1:5" ht="46.5">
      <c r="A250" s="61" t="s">
        <v>50</v>
      </c>
      <c r="B250" s="74" t="s">
        <v>201</v>
      </c>
      <c r="C250" s="75">
        <v>100</v>
      </c>
      <c r="D250" s="265">
        <f>'Ведомственная 23-24'!G125</f>
        <v>328868</v>
      </c>
      <c r="E250" s="265">
        <f>'Ведомственная 23-24'!H125</f>
        <v>328868</v>
      </c>
    </row>
    <row r="251" spans="1:5" ht="15">
      <c r="A251" s="296" t="s">
        <v>156</v>
      </c>
      <c r="B251" s="74" t="s">
        <v>201</v>
      </c>
      <c r="C251" s="75">
        <v>200</v>
      </c>
      <c r="D251" s="265">
        <v>5832</v>
      </c>
      <c r="E251" s="265">
        <v>5832</v>
      </c>
    </row>
    <row r="252" spans="1:5" ht="30.75">
      <c r="A252" s="54" t="s">
        <v>620</v>
      </c>
      <c r="B252" s="58" t="s">
        <v>389</v>
      </c>
      <c r="C252" s="71"/>
      <c r="D252" s="264">
        <f>D257+D253</f>
        <v>100000</v>
      </c>
      <c r="E252" s="264">
        <f>E257+E253</f>
        <v>100000</v>
      </c>
    </row>
    <row r="253" spans="1:5" ht="37.5" customHeight="1">
      <c r="A253" s="54" t="s">
        <v>621</v>
      </c>
      <c r="B253" s="58" t="s">
        <v>407</v>
      </c>
      <c r="C253" s="71"/>
      <c r="D253" s="264">
        <f aca="true" t="shared" si="9" ref="D253:E255">D254</f>
        <v>65000</v>
      </c>
      <c r="E253" s="264">
        <f t="shared" si="9"/>
        <v>65000</v>
      </c>
    </row>
    <row r="254" spans="1:5" ht="30.75">
      <c r="A254" s="54" t="s">
        <v>20</v>
      </c>
      <c r="B254" s="58" t="s">
        <v>432</v>
      </c>
      <c r="C254" s="71"/>
      <c r="D254" s="264">
        <f t="shared" si="9"/>
        <v>65000</v>
      </c>
      <c r="E254" s="264">
        <f t="shared" si="9"/>
        <v>65000</v>
      </c>
    </row>
    <row r="255" spans="1:5" ht="30.75">
      <c r="A255" s="61" t="s">
        <v>21</v>
      </c>
      <c r="B255" s="60" t="s">
        <v>22</v>
      </c>
      <c r="C255" s="70"/>
      <c r="D255" s="265">
        <f t="shared" si="9"/>
        <v>65000</v>
      </c>
      <c r="E255" s="265">
        <f t="shared" si="9"/>
        <v>65000</v>
      </c>
    </row>
    <row r="256" spans="1:5" ht="21.75" customHeight="1">
      <c r="A256" s="61" t="s">
        <v>156</v>
      </c>
      <c r="B256" s="60" t="s">
        <v>22</v>
      </c>
      <c r="C256" s="70">
        <v>200</v>
      </c>
      <c r="D256" s="265">
        <f>'Ведомственная 23-24'!G138</f>
        <v>65000</v>
      </c>
      <c r="E256" s="265">
        <f>'Ведомственная 23-24'!H138</f>
        <v>65000</v>
      </c>
    </row>
    <row r="257" spans="1:5" ht="46.5">
      <c r="A257" s="54" t="s">
        <v>622</v>
      </c>
      <c r="B257" s="58" t="s">
        <v>406</v>
      </c>
      <c r="C257" s="71"/>
      <c r="D257" s="264">
        <f aca="true" t="shared" si="10" ref="D257:E259">D258</f>
        <v>35000</v>
      </c>
      <c r="E257" s="264">
        <f t="shared" si="10"/>
        <v>35000</v>
      </c>
    </row>
    <row r="258" spans="1:5" ht="81.75" customHeight="1">
      <c r="A258" s="192" t="s">
        <v>363</v>
      </c>
      <c r="B258" s="58" t="s">
        <v>433</v>
      </c>
      <c r="C258" s="71"/>
      <c r="D258" s="264">
        <f t="shared" si="10"/>
        <v>35000</v>
      </c>
      <c r="E258" s="264">
        <f t="shared" si="10"/>
        <v>35000</v>
      </c>
    </row>
    <row r="259" spans="1:5" ht="35.25" customHeight="1">
      <c r="A259" s="61" t="s">
        <v>21</v>
      </c>
      <c r="B259" s="60" t="s">
        <v>364</v>
      </c>
      <c r="C259" s="70"/>
      <c r="D259" s="265">
        <f t="shared" si="10"/>
        <v>35000</v>
      </c>
      <c r="E259" s="265">
        <f t="shared" si="10"/>
        <v>35000</v>
      </c>
    </row>
    <row r="260" spans="1:5" ht="21.75" customHeight="1">
      <c r="A260" s="91" t="s">
        <v>156</v>
      </c>
      <c r="B260" s="60" t="s">
        <v>364</v>
      </c>
      <c r="C260" s="70">
        <v>200</v>
      </c>
      <c r="D260" s="265">
        <f>'Ведомственная 23-24'!G142</f>
        <v>35000</v>
      </c>
      <c r="E260" s="265">
        <f>'Ведомственная 23-24'!H142</f>
        <v>35000</v>
      </c>
    </row>
    <row r="261" spans="1:5" ht="46.5">
      <c r="A261" s="54" t="s">
        <v>637</v>
      </c>
      <c r="B261" s="58" t="s">
        <v>371</v>
      </c>
      <c r="C261" s="75"/>
      <c r="D261" s="264">
        <f>D262</f>
        <v>629753</v>
      </c>
      <c r="E261" s="264">
        <f>E262</f>
        <v>629753</v>
      </c>
    </row>
    <row r="262" spans="1:5" ht="78">
      <c r="A262" s="54" t="s">
        <v>638</v>
      </c>
      <c r="B262" s="58" t="s">
        <v>372</v>
      </c>
      <c r="C262" s="75"/>
      <c r="D262" s="264">
        <f>D263</f>
        <v>629753</v>
      </c>
      <c r="E262" s="264">
        <f>E263</f>
        <v>629753</v>
      </c>
    </row>
    <row r="263" spans="1:5" ht="46.5">
      <c r="A263" s="54" t="s">
        <v>127</v>
      </c>
      <c r="B263" s="58" t="s">
        <v>448</v>
      </c>
      <c r="C263" s="75"/>
      <c r="D263" s="264">
        <f>D264+D266</f>
        <v>629753</v>
      </c>
      <c r="E263" s="264">
        <f>E264+E266</f>
        <v>629753</v>
      </c>
    </row>
    <row r="264" spans="1:5" ht="30.75">
      <c r="A264" s="92" t="s">
        <v>461</v>
      </c>
      <c r="B264" s="63" t="s">
        <v>128</v>
      </c>
      <c r="C264" s="75"/>
      <c r="D264" s="264">
        <f>D265</f>
        <v>596283</v>
      </c>
      <c r="E264" s="264">
        <f>E265</f>
        <v>596283</v>
      </c>
    </row>
    <row r="265" spans="1:5" ht="21.75" customHeight="1">
      <c r="A265" s="61" t="s">
        <v>156</v>
      </c>
      <c r="B265" s="80" t="s">
        <v>128</v>
      </c>
      <c r="C265" s="75">
        <v>200</v>
      </c>
      <c r="D265" s="265">
        <f>'Ведомственная 23-24'!G183</f>
        <v>596283</v>
      </c>
      <c r="E265" s="265">
        <f>'Ведомственная 23-24'!H183</f>
        <v>596283</v>
      </c>
    </row>
    <row r="266" spans="1:5" ht="46.5">
      <c r="A266" s="54" t="s">
        <v>321</v>
      </c>
      <c r="B266" s="58" t="s">
        <v>224</v>
      </c>
      <c r="C266" s="55"/>
      <c r="D266" s="264">
        <f>D267</f>
        <v>33470</v>
      </c>
      <c r="E266" s="264">
        <f>E267</f>
        <v>33470</v>
      </c>
    </row>
    <row r="267" spans="1:5" ht="46.5">
      <c r="A267" s="61" t="s">
        <v>50</v>
      </c>
      <c r="B267" s="60" t="s">
        <v>224</v>
      </c>
      <c r="C267" s="62">
        <v>100</v>
      </c>
      <c r="D267" s="265">
        <f>'Ведомственная 23-24'!G32</f>
        <v>33470</v>
      </c>
      <c r="E267" s="265">
        <f>'Ведомственная 23-24'!H32</f>
        <v>33470</v>
      </c>
    </row>
    <row r="268" spans="1:5" ht="15">
      <c r="A268" s="128" t="s">
        <v>180</v>
      </c>
      <c r="B268" s="72" t="s">
        <v>365</v>
      </c>
      <c r="C268" s="190"/>
      <c r="D268" s="264">
        <f aca="true" t="shared" si="11" ref="D268:E270">D269</f>
        <v>1507723</v>
      </c>
      <c r="E268" s="264">
        <f t="shared" si="11"/>
        <v>1507723</v>
      </c>
    </row>
    <row r="269" spans="1:5" ht="15">
      <c r="A269" s="128" t="s">
        <v>181</v>
      </c>
      <c r="B269" s="72" t="s">
        <v>366</v>
      </c>
      <c r="C269" s="190"/>
      <c r="D269" s="264">
        <f t="shared" si="11"/>
        <v>1507723</v>
      </c>
      <c r="E269" s="264">
        <f t="shared" si="11"/>
        <v>1507723</v>
      </c>
    </row>
    <row r="270" spans="1:5" ht="15">
      <c r="A270" s="61" t="s">
        <v>182</v>
      </c>
      <c r="B270" s="113" t="s">
        <v>177</v>
      </c>
      <c r="C270" s="189"/>
      <c r="D270" s="265">
        <f t="shared" si="11"/>
        <v>1507723</v>
      </c>
      <c r="E270" s="265">
        <f t="shared" si="11"/>
        <v>1507723</v>
      </c>
    </row>
    <row r="271" spans="1:5" ht="46.5">
      <c r="A271" s="61" t="s">
        <v>50</v>
      </c>
      <c r="B271" s="113" t="s">
        <v>177</v>
      </c>
      <c r="C271" s="75">
        <v>100</v>
      </c>
      <c r="D271" s="266">
        <f>'Ведомственная 23-24'!G21</f>
        <v>1507723</v>
      </c>
      <c r="E271" s="266">
        <f>'Ведомственная 23-24'!H21</f>
        <v>1507723</v>
      </c>
    </row>
    <row r="272" spans="1:5" ht="15">
      <c r="A272" s="141" t="s">
        <v>33</v>
      </c>
      <c r="B272" s="72" t="s">
        <v>369</v>
      </c>
      <c r="C272" s="190"/>
      <c r="D272" s="264">
        <f>D273</f>
        <v>14051360</v>
      </c>
      <c r="E272" s="264">
        <f>E273</f>
        <v>14051360</v>
      </c>
    </row>
    <row r="273" spans="1:5" ht="15">
      <c r="A273" s="141" t="s">
        <v>35</v>
      </c>
      <c r="B273" s="72" t="s">
        <v>370</v>
      </c>
      <c r="C273" s="190"/>
      <c r="D273" s="264">
        <f>D274</f>
        <v>14051360</v>
      </c>
      <c r="E273" s="264">
        <f>E274</f>
        <v>14051360</v>
      </c>
    </row>
    <row r="274" spans="1:5" ht="15">
      <c r="A274" s="179" t="s">
        <v>176</v>
      </c>
      <c r="B274" s="74" t="s">
        <v>6</v>
      </c>
      <c r="C274" s="75"/>
      <c r="D274" s="265">
        <f>D275+D276</f>
        <v>14051360</v>
      </c>
      <c r="E274" s="265">
        <f>E275+E276</f>
        <v>14051360</v>
      </c>
    </row>
    <row r="275" spans="1:5" ht="46.5">
      <c r="A275" s="61" t="s">
        <v>50</v>
      </c>
      <c r="B275" s="74" t="s">
        <v>6</v>
      </c>
      <c r="C275" s="75">
        <v>100</v>
      </c>
      <c r="D275" s="265">
        <f>'Ведомственная 23-24'!G26</f>
        <v>13637360</v>
      </c>
      <c r="E275" s="265">
        <f>'Ведомственная 23-24'!H26</f>
        <v>13637360</v>
      </c>
    </row>
    <row r="276" spans="1:5" ht="20.25" customHeight="1">
      <c r="A276" s="61" t="s">
        <v>156</v>
      </c>
      <c r="B276" s="74" t="s">
        <v>6</v>
      </c>
      <c r="C276" s="75">
        <v>200</v>
      </c>
      <c r="D276" s="265">
        <f>'Ведомственная 23-24'!G27</f>
        <v>414000</v>
      </c>
      <c r="E276" s="265">
        <f>'Ведомственная 23-24'!H27</f>
        <v>414000</v>
      </c>
    </row>
    <row r="277" spans="1:5" ht="30.75">
      <c r="A277" s="141" t="s">
        <v>174</v>
      </c>
      <c r="B277" s="72" t="s">
        <v>367</v>
      </c>
      <c r="C277" s="190"/>
      <c r="D277" s="264">
        <f>D278</f>
        <v>1368997</v>
      </c>
      <c r="E277" s="264">
        <f>E278</f>
        <v>1368997</v>
      </c>
    </row>
    <row r="278" spans="1:5" ht="15">
      <c r="A278" s="141" t="s">
        <v>175</v>
      </c>
      <c r="B278" s="72" t="s">
        <v>368</v>
      </c>
      <c r="C278" s="190"/>
      <c r="D278" s="264">
        <f>D279</f>
        <v>1368997</v>
      </c>
      <c r="E278" s="264">
        <f>E279</f>
        <v>1368997</v>
      </c>
    </row>
    <row r="279" spans="1:5" ht="15">
      <c r="A279" s="179" t="s">
        <v>176</v>
      </c>
      <c r="B279" s="113" t="s">
        <v>228</v>
      </c>
      <c r="C279" s="75"/>
      <c r="D279" s="265">
        <f>D280+D281</f>
        <v>1368997</v>
      </c>
      <c r="E279" s="265">
        <f>E280+E281</f>
        <v>1368997</v>
      </c>
    </row>
    <row r="280" spans="1:5" ht="46.5">
      <c r="A280" s="61" t="s">
        <v>50</v>
      </c>
      <c r="B280" s="113" t="s">
        <v>228</v>
      </c>
      <c r="C280" s="75">
        <v>100</v>
      </c>
      <c r="D280" s="265">
        <f>'Ведомственная 23-24'!G400</f>
        <v>1312997</v>
      </c>
      <c r="E280" s="265">
        <f>'Ведомственная 23-24'!H400</f>
        <v>1312997</v>
      </c>
    </row>
    <row r="281" spans="1:5" ht="20.25" customHeight="1">
      <c r="A281" s="61" t="s">
        <v>156</v>
      </c>
      <c r="B281" s="113" t="s">
        <v>228</v>
      </c>
      <c r="C281" s="62">
        <v>200</v>
      </c>
      <c r="D281" s="265">
        <f>'Ведомственная 23-24'!G401</f>
        <v>56000</v>
      </c>
      <c r="E281" s="265">
        <f>'Ведомственная 23-24'!H401</f>
        <v>56000</v>
      </c>
    </row>
    <row r="282" spans="1:5" ht="30.75">
      <c r="A282" s="54" t="s">
        <v>57</v>
      </c>
      <c r="B282" s="72" t="s">
        <v>384</v>
      </c>
      <c r="C282" s="190"/>
      <c r="D282" s="264">
        <f aca="true" t="shared" si="12" ref="D282:E284">D283</f>
        <v>662307</v>
      </c>
      <c r="E282" s="264">
        <f t="shared" si="12"/>
        <v>662307</v>
      </c>
    </row>
    <row r="283" spans="1:5" ht="15">
      <c r="A283" s="222" t="s">
        <v>495</v>
      </c>
      <c r="B283" s="72" t="s">
        <v>413</v>
      </c>
      <c r="C283" s="190"/>
      <c r="D283" s="264">
        <f t="shared" si="12"/>
        <v>662307</v>
      </c>
      <c r="E283" s="264">
        <f t="shared" si="12"/>
        <v>662307</v>
      </c>
    </row>
    <row r="284" spans="1:5" ht="15">
      <c r="A284" s="112" t="s">
        <v>460</v>
      </c>
      <c r="B284" s="74" t="s">
        <v>193</v>
      </c>
      <c r="C284" s="189"/>
      <c r="D284" s="265">
        <f t="shared" si="12"/>
        <v>662307</v>
      </c>
      <c r="E284" s="265">
        <f t="shared" si="12"/>
        <v>662307</v>
      </c>
    </row>
    <row r="285" spans="1:5" ht="15">
      <c r="A285" s="61" t="s">
        <v>273</v>
      </c>
      <c r="B285" s="74" t="s">
        <v>193</v>
      </c>
      <c r="C285" s="75">
        <v>800</v>
      </c>
      <c r="D285" s="265">
        <f>'Ведомственная 23-24'!G78</f>
        <v>662307</v>
      </c>
      <c r="E285" s="265">
        <f>'Ведомственная 23-24'!H78</f>
        <v>662307</v>
      </c>
    </row>
    <row r="286" spans="1:5" ht="15">
      <c r="A286" s="54" t="s">
        <v>34</v>
      </c>
      <c r="B286" s="72" t="s">
        <v>373</v>
      </c>
      <c r="C286" s="190"/>
      <c r="D286" s="264">
        <f>D287</f>
        <v>11113075</v>
      </c>
      <c r="E286" s="264">
        <f>E287</f>
        <v>11163075</v>
      </c>
    </row>
    <row r="287" spans="1:5" ht="15">
      <c r="A287" s="54" t="s">
        <v>357</v>
      </c>
      <c r="B287" s="72" t="s">
        <v>374</v>
      </c>
      <c r="C287" s="190"/>
      <c r="D287" s="264">
        <f>D288+D291+D295+D297</f>
        <v>11113075</v>
      </c>
      <c r="E287" s="264">
        <f>E288+E291+E295+E297</f>
        <v>11163075</v>
      </c>
    </row>
    <row r="288" spans="1:5" ht="30.75">
      <c r="A288" s="54" t="s">
        <v>297</v>
      </c>
      <c r="B288" s="72" t="s">
        <v>178</v>
      </c>
      <c r="C288" s="143"/>
      <c r="D288" s="264">
        <f>D289+D290</f>
        <v>334700</v>
      </c>
      <c r="E288" s="264">
        <f>E289+E290</f>
        <v>334700</v>
      </c>
    </row>
    <row r="289" spans="1:5" ht="46.5">
      <c r="A289" s="61" t="s">
        <v>50</v>
      </c>
      <c r="B289" s="74" t="s">
        <v>178</v>
      </c>
      <c r="C289" s="75">
        <v>100</v>
      </c>
      <c r="D289" s="265">
        <f>'Ведомственная 23-24'!G36</f>
        <v>328500</v>
      </c>
      <c r="E289" s="265">
        <f>'Ведомственная 23-24'!H36</f>
        <v>328500</v>
      </c>
    </row>
    <row r="290" spans="1:5" ht="21" customHeight="1">
      <c r="A290" s="296" t="s">
        <v>156</v>
      </c>
      <c r="B290" s="74" t="s">
        <v>178</v>
      </c>
      <c r="C290" s="75">
        <v>200</v>
      </c>
      <c r="D290" s="265">
        <f>'Ведомственная 23-24'!G37</f>
        <v>6200</v>
      </c>
      <c r="E290" s="265">
        <f>'Ведомственная 23-24'!H37</f>
        <v>6200</v>
      </c>
    </row>
    <row r="291" spans="1:5" ht="20.25" customHeight="1">
      <c r="A291" s="54" t="s">
        <v>163</v>
      </c>
      <c r="B291" s="72" t="s">
        <v>194</v>
      </c>
      <c r="C291" s="191"/>
      <c r="D291" s="264">
        <f>D292+D293+D294</f>
        <v>9408375</v>
      </c>
      <c r="E291" s="264">
        <f>E292+E293+E294</f>
        <v>9408375</v>
      </c>
    </row>
    <row r="292" spans="1:5" ht="46.5">
      <c r="A292" s="61" t="s">
        <v>50</v>
      </c>
      <c r="B292" s="74" t="s">
        <v>194</v>
      </c>
      <c r="C292" s="79" t="s">
        <v>166</v>
      </c>
      <c r="D292" s="265">
        <f>'Ведомственная 23-24'!G85</f>
        <v>7325128</v>
      </c>
      <c r="E292" s="265">
        <f>'Ведомственная 23-24'!H85</f>
        <v>7325128</v>
      </c>
    </row>
    <row r="293" spans="1:5" ht="20.25" customHeight="1">
      <c r="A293" s="61" t="s">
        <v>156</v>
      </c>
      <c r="B293" s="74" t="s">
        <v>194</v>
      </c>
      <c r="C293" s="79" t="s">
        <v>167</v>
      </c>
      <c r="D293" s="265">
        <f>'Ведомственная 23-24'!G86</f>
        <v>1997947</v>
      </c>
      <c r="E293" s="265">
        <f>'Ведомственная 23-24'!H86</f>
        <v>1997947</v>
      </c>
    </row>
    <row r="294" spans="1:5" ht="15">
      <c r="A294" s="61" t="s">
        <v>273</v>
      </c>
      <c r="B294" s="74" t="s">
        <v>194</v>
      </c>
      <c r="C294" s="79" t="s">
        <v>160</v>
      </c>
      <c r="D294" s="265">
        <f>'Ведомственная 23-24'!G87</f>
        <v>85300</v>
      </c>
      <c r="E294" s="265">
        <f>'Ведомственная 23-24'!H87</f>
        <v>85300</v>
      </c>
    </row>
    <row r="295" spans="1:5" ht="15">
      <c r="A295" s="141" t="s">
        <v>56</v>
      </c>
      <c r="B295" s="72" t="s">
        <v>195</v>
      </c>
      <c r="C295" s="55"/>
      <c r="D295" s="264">
        <f>D296</f>
        <v>130000</v>
      </c>
      <c r="E295" s="264">
        <f>E296</f>
        <v>130000</v>
      </c>
    </row>
    <row r="296" spans="1:5" ht="30.75">
      <c r="A296" s="61" t="s">
        <v>354</v>
      </c>
      <c r="B296" s="74" t="s">
        <v>195</v>
      </c>
      <c r="C296" s="75">
        <v>200</v>
      </c>
      <c r="D296" s="265">
        <f>'Ведомственная 23-24'!G89+'Ведомственная 23-24'!G406</f>
        <v>130000</v>
      </c>
      <c r="E296" s="265">
        <f>'Ведомственная 23-24'!H89+'Ведомственная 23-24'!H406</f>
        <v>130000</v>
      </c>
    </row>
    <row r="297" spans="1:5" ht="101.25" customHeight="1">
      <c r="A297" s="176" t="s">
        <v>462</v>
      </c>
      <c r="B297" s="72" t="s">
        <v>225</v>
      </c>
      <c r="C297" s="143"/>
      <c r="D297" s="264">
        <f>D298+D299</f>
        <v>1240000</v>
      </c>
      <c r="E297" s="264">
        <f>E298+E299</f>
        <v>1290000</v>
      </c>
    </row>
    <row r="298" spans="1:5" ht="46.5">
      <c r="A298" s="61" t="s">
        <v>50</v>
      </c>
      <c r="B298" s="74" t="s">
        <v>225</v>
      </c>
      <c r="C298" s="75">
        <v>100</v>
      </c>
      <c r="D298" s="265">
        <f>'Ведомственная 23-24'!G82</f>
        <v>945512</v>
      </c>
      <c r="E298" s="265">
        <f>'Ведомственная 23-24'!H82</f>
        <v>945512</v>
      </c>
    </row>
    <row r="299" spans="1:5" ht="30.75">
      <c r="A299" s="61" t="s">
        <v>354</v>
      </c>
      <c r="B299" s="74" t="s">
        <v>225</v>
      </c>
      <c r="C299" s="75">
        <v>200</v>
      </c>
      <c r="D299" s="265">
        <f>'Ведомственная 23-24'!G83</f>
        <v>294488</v>
      </c>
      <c r="E299" s="265">
        <f>'Ведомственная 23-24'!H83</f>
        <v>344488</v>
      </c>
    </row>
    <row r="300" spans="1:5" ht="15">
      <c r="A300" s="54" t="s">
        <v>133</v>
      </c>
      <c r="B300" s="72" t="s">
        <v>378</v>
      </c>
      <c r="C300" s="190"/>
      <c r="D300" s="264">
        <f aca="true" t="shared" si="13" ref="D300:E302">D301</f>
        <v>100000</v>
      </c>
      <c r="E300" s="264">
        <f t="shared" si="13"/>
        <v>100000</v>
      </c>
    </row>
    <row r="301" spans="1:5" ht="15">
      <c r="A301" s="180" t="s">
        <v>5</v>
      </c>
      <c r="B301" s="72" t="s">
        <v>379</v>
      </c>
      <c r="C301" s="190"/>
      <c r="D301" s="264">
        <f t="shared" si="13"/>
        <v>100000</v>
      </c>
      <c r="E301" s="264">
        <f t="shared" si="13"/>
        <v>100000</v>
      </c>
    </row>
    <row r="302" spans="1:5" ht="15">
      <c r="A302" s="180" t="s">
        <v>5</v>
      </c>
      <c r="B302" s="72" t="s">
        <v>179</v>
      </c>
      <c r="C302" s="143"/>
      <c r="D302" s="264">
        <f t="shared" si="13"/>
        <v>100000</v>
      </c>
      <c r="E302" s="264">
        <f t="shared" si="13"/>
        <v>100000</v>
      </c>
    </row>
    <row r="303" spans="1:5" ht="15">
      <c r="A303" s="61" t="s">
        <v>273</v>
      </c>
      <c r="B303" s="74" t="s">
        <v>179</v>
      </c>
      <c r="C303" s="75">
        <v>800</v>
      </c>
      <c r="D303" s="265">
        <f>'Ведомственная 23-24'!G42</f>
        <v>100000</v>
      </c>
      <c r="E303" s="265">
        <f>'Ведомственная 23-24'!H42</f>
        <v>100000</v>
      </c>
    </row>
  </sheetData>
  <sheetProtection/>
  <autoFilter ref="B9:C303"/>
  <mergeCells count="3">
    <mergeCell ref="A5:E5"/>
    <mergeCell ref="B1:E1"/>
    <mergeCell ref="B2:E3"/>
  </mergeCells>
  <printOptions/>
  <pageMargins left="0.7086614173228347" right="0.31496062992125984" top="0.5511811023622047" bottom="0.5511811023622047" header="0.31496062992125984" footer="0.31496062992125984"/>
  <pageSetup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2022-02-04T07:54:14Z</cp:lastPrinted>
  <dcterms:created xsi:type="dcterms:W3CDTF">2006-02-22T11:09:57Z</dcterms:created>
  <dcterms:modified xsi:type="dcterms:W3CDTF">2022-08-23T10:16:39Z</dcterms:modified>
  <cp:category/>
  <cp:version/>
  <cp:contentType/>
  <cp:contentStatus/>
</cp:coreProperties>
</file>