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4"/>
  </bookViews>
  <sheets>
    <sheet name="источники 2021" sheetId="1" r:id="rId1"/>
    <sheet name="Доходы 2021" sheetId="2" r:id="rId2"/>
    <sheet name="РзПр 2021" sheetId="3" r:id="rId3"/>
    <sheet name="Ведомственная 2021" sheetId="4" r:id="rId4"/>
    <sheet name="Программы 2021" sheetId="5" r:id="rId5"/>
  </sheets>
  <definedNames>
    <definedName name="_xlnm._FilterDatabase" localSheetId="3" hidden="1">'Ведомственная 2021'!$A$14:$G$531</definedName>
    <definedName name="_xlnm._FilterDatabase" localSheetId="4" hidden="1">'Программы 2021'!$B$9:$C$410</definedName>
    <definedName name="_xlnm._FilterDatabase" localSheetId="2" hidden="1">'РзПр 2021'!$B$10:$E$493</definedName>
    <definedName name="_xlnm.Print_Titles" localSheetId="3">'Ведомственная 2021'!$12:$14</definedName>
    <definedName name="_xlnm.Print_Titles" localSheetId="1">'Доходы 2021'!$9:$9</definedName>
    <definedName name="_xlnm.Print_Titles" localSheetId="4">'Программы 2021'!$7:$7</definedName>
    <definedName name="_xlnm.Print_Titles" localSheetId="2">'РзПр 2021'!$8:$8</definedName>
    <definedName name="_xlnm.Print_Area" localSheetId="3">'Ведомственная 2021'!$A$1:$G$531</definedName>
    <definedName name="_xlnm.Print_Area" localSheetId="1">'Доходы 2021'!$A$1:$C$154</definedName>
    <definedName name="_xlnm.Print_Area" localSheetId="0">'источники 2021'!$A$1:$C$17</definedName>
    <definedName name="_xlnm.Print_Area" localSheetId="4">'Программы 2021'!$A$1:$D$410</definedName>
    <definedName name="_xlnm.Print_Area" localSheetId="2">'РзПр 2021'!$A$1:$F$493</definedName>
  </definedNames>
  <calcPr fullCalcOnLoad="1"/>
</workbook>
</file>

<file path=xl/sharedStrings.xml><?xml version="1.0" encoding="utf-8"?>
<sst xmlns="http://schemas.openxmlformats.org/spreadsheetml/2006/main" count="5576" uniqueCount="882">
  <si>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</si>
  <si>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</si>
  <si>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</si>
  <si>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</si>
  <si>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</si>
  <si>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</si>
  <si>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</si>
  <si>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</si>
  <si>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</si>
  <si>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</si>
  <si>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</si>
  <si>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</si>
  <si>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</si>
  <si>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</si>
  <si>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</si>
  <si>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</si>
  <si>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</si>
  <si>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</si>
  <si>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</si>
  <si>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</si>
  <si>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</si>
  <si>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</si>
  <si>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</si>
  <si>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</si>
  <si>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</si>
  <si>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</si>
  <si>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</si>
  <si>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</si>
  <si>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</si>
  <si>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</si>
  <si>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</si>
  <si>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</si>
  <si>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</si>
  <si>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</si>
  <si>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</si>
  <si>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</si>
  <si>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</si>
  <si>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</si>
  <si>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</si>
  <si>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</si>
  <si>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</si>
  <si>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</si>
  <si>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</si>
  <si>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</si>
  <si>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</si>
  <si>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</si>
  <si>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</si>
  <si>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</si>
  <si>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</si>
  <si>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</si>
  <si>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</si>
  <si>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</si>
  <si>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</si>
  <si>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</si>
  <si>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</si>
  <si>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</si>
  <si>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</si>
  <si>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</si>
  <si>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</si>
  <si>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</si>
  <si>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</si>
  <si>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</si>
  <si>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</si>
  <si>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</si>
  <si>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</si>
  <si>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</si>
  <si>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</si>
  <si>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</si>
  <si>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</si>
  <si>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</si>
  <si>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</si>
  <si>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</si>
  <si>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</si>
  <si>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</si>
  <si>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</si>
  <si>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</si>
  <si>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</si>
  <si>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</si>
  <si>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</si>
  <si>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</si>
  <si>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</si>
  <si>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</si>
  <si>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</si>
  <si>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</si>
  <si>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</si>
  <si>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</si>
  <si>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</si>
  <si>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</si>
  <si>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</si>
  <si>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</si>
  <si>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</si>
  <si>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</si>
  <si>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</si>
  <si>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</si>
  <si>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</si>
  <si>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</si>
  <si>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</si>
  <si>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</si>
  <si>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</si>
  <si>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</si>
  <si>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</si>
  <si>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</si>
  <si>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</si>
  <si>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</si>
  <si>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</si>
  <si>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</si>
  <si>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</si>
  <si>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</si>
  <si>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</si>
  <si>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</si>
  <si>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</si>
  <si>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</si>
  <si>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</si>
  <si>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</si>
  <si>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</si>
  <si>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</si>
  <si>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</si>
  <si>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</si>
  <si>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</si>
  <si>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</si>
  <si>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</si>
  <si>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</si>
  <si>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</si>
  <si>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</si>
  <si>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</si>
  <si>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</si>
  <si>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</si>
  <si>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</si>
  <si>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</si>
  <si>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</si>
  <si>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</si>
  <si>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</si>
  <si>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</si>
  <si>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</si>
  <si>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</si>
  <si>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</si>
  <si>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</si>
  <si>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</si>
  <si>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</si>
  <si>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</si>
  <si>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</si>
  <si>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</si>
  <si>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</si>
  <si>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</si>
  <si>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</si>
  <si>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</si>
  <si>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</si>
  <si>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</si>
  <si>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</si>
  <si>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</si>
  <si>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</si>
  <si>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</si>
  <si>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</si>
  <si>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</si>
  <si>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</si>
  <si>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</si>
  <si>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</si>
  <si>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</si>
  <si>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</si>
  <si>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</si>
  <si>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</si>
  <si>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</si>
  <si>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</si>
  <si>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</si>
  <si>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</si>
  <si>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</si>
  <si>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</si>
  <si>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</si>
  <si>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</si>
  <si>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</si>
  <si>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</si>
  <si>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</si>
  <si>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</si>
  <si>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</si>
  <si>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</si>
  <si>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</si>
  <si>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</si>
  <si>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</si>
  <si>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</si>
  <si>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</si>
  <si>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</si>
  <si>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</si>
  <si>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</si>
  <si>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</si>
  <si>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</si>
  <si>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</si>
  <si>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</si>
  <si>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</si>
  <si>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</si>
  <si>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</si>
  <si>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</si>
  <si>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</si>
  <si>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</si>
  <si>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</si>
  <si>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</si>
  <si>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</si>
  <si>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</si>
  <si>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</si>
  <si>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</si>
  <si>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</si>
  <si>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</si>
  <si>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</si>
  <si>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</si>
  <si>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</si>
  <si>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</si>
  <si>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</si>
  <si>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</si>
  <si>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</si>
  <si>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</si>
  <si>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</si>
  <si>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</si>
  <si>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</si>
  <si>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</si>
  <si>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</si>
  <si>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</si>
  <si>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</si>
  <si>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</si>
  <si>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</si>
  <si>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</si>
  <si>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</si>
  <si>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</si>
  <si>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</si>
  <si>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</si>
  <si>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</si>
  <si>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</si>
  <si>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</si>
  <si>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</si>
  <si>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</si>
  <si>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</si>
  <si>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</si>
  <si>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</si>
  <si>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</si>
  <si>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</si>
  <si>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</si>
  <si>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</si>
  <si>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</si>
  <si>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</si>
  <si>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</si>
  <si>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</si>
  <si>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</si>
  <si>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</si>
  <si>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</si>
  <si>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</si>
  <si>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</si>
  <si>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</si>
  <si>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</si>
  <si>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</si>
  <si>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</si>
  <si>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</si>
  <si>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</si>
  <si>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</si>
  <si>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</si>
  <si>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</si>
  <si>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</si>
  <si>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</si>
  <si>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</si>
  <si>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</si>
  <si>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</si>
  <si>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</si>
  <si>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</si>
  <si>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</si>
  <si>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</si>
  <si>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</si>
  <si>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</si>
  <si>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</si>
  <si>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</si>
  <si>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</si>
  <si>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</si>
  <si>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</si>
  <si>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</si>
  <si>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</si>
  <si>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</si>
  <si>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</si>
  <si>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</si>
  <si>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</si>
  <si>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</si>
  <si>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</si>
  <si>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</si>
  <si>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</si>
  <si>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</si>
  <si>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</si>
  <si>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</si>
  <si>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</si>
  <si>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</si>
  <si>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</si>
  <si>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</si>
  <si>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</si>
  <si>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</si>
  <si>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</si>
  <si>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</si>
  <si>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</si>
  <si>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</si>
  <si>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</si>
  <si>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</si>
  <si>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</si>
  <si>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</si>
  <si>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</si>
  <si>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</si>
  <si>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</si>
  <si>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</si>
  <si>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</si>
  <si>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</si>
  <si>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</si>
  <si>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</si>
  <si>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</si>
  <si>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</si>
  <si>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</si>
  <si>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</si>
  <si>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</si>
  <si>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</si>
  <si>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</si>
  <si>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</si>
  <si>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</si>
  <si>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</si>
  <si>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</si>
  <si>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</si>
  <si>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</si>
  <si>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</si>
  <si>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</si>
  <si>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</si>
  <si>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</si>
  <si>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</si>
  <si>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</si>
  <si>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</si>
  <si>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</si>
  <si>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</si>
  <si>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</si>
  <si>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</si>
  <si>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</si>
  <si>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</si>
  <si>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</si>
  <si>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</si>
  <si>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</si>
  <si>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</si>
  <si>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</si>
  <si>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</si>
  <si>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</si>
  <si>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Приложение №7</t>
  </si>
  <si>
    <t>РЗ</t>
  </si>
  <si>
    <t>00</t>
  </si>
  <si>
    <t>Резервные фонды органов месного самоуправления</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</si>
  <si>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</si>
  <si>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</si>
  <si>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Основное мероприятие «Проведение первичных мероприятий по защите информации"</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</si>
  <si>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</si>
  <si>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</si>
  <si>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</si>
  <si>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</si>
  <si>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</si>
  <si>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</si>
  <si>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</si>
  <si>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</si>
  <si>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</si>
  <si>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</si>
  <si>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</si>
  <si>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</si>
  <si>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Приложение №11</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</si>
  <si>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</si>
  <si>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</si>
  <si>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</si>
  <si>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</si>
  <si>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</si>
  <si>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</si>
  <si>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</si>
  <si>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</si>
  <si>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</si>
  <si>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</si>
  <si>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</si>
  <si>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</si>
  <si>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</si>
  <si>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</si>
  <si>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</si>
  <si>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</si>
  <si>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</si>
  <si>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</si>
  <si>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</si>
  <si>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</si>
  <si>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</si>
  <si>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</si>
  <si>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</si>
  <si>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</si>
  <si>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</si>
  <si>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</si>
  <si>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</si>
  <si>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</si>
  <si>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</si>
  <si>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</si>
  <si>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</si>
  <si>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</si>
  <si>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</si>
  <si>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</si>
  <si>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</si>
  <si>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</si>
  <si>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</si>
  <si>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</si>
  <si>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</si>
  <si>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</si>
  <si>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</si>
  <si>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</si>
  <si>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</si>
  <si>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</si>
  <si>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</si>
  <si>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</si>
  <si>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</si>
  <si>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</si>
  <si>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</si>
  <si>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</si>
  <si>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</si>
  <si>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</si>
  <si>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</si>
  <si>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</si>
  <si>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</si>
  <si>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</si>
  <si>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</si>
  <si>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</si>
  <si>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</si>
  <si>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</si>
  <si>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</si>
  <si>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</si>
  <si>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</si>
  <si>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</si>
  <si>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</si>
  <si>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</si>
  <si>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</si>
  <si>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</si>
  <si>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</si>
  <si>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</si>
  <si>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</si>
  <si>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</si>
  <si>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</si>
  <si>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</si>
  <si>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</si>
  <si>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</si>
  <si>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</si>
  <si>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</si>
  <si>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</si>
  <si>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</si>
  <si>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</si>
  <si>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</si>
  <si>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</si>
  <si>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</si>
  <si>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</si>
  <si>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13 2 04 00000</t>
  </si>
  <si>
    <t>12 2 01 00000</t>
  </si>
  <si>
    <t>12 2 02 00000</t>
  </si>
  <si>
    <t>12 2 03 00000</t>
  </si>
  <si>
    <t>17 1 01 00000</t>
  </si>
  <si>
    <t>17 2 01 00000</t>
  </si>
  <si>
    <t>11 2 01 00000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</si>
  <si>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</si>
  <si>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</si>
  <si>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</si>
  <si>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</si>
  <si>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</si>
  <si>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</si>
  <si>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</si>
  <si>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</si>
  <si>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</si>
  <si>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</si>
  <si>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</si>
  <si>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</si>
  <si>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</si>
  <si>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</si>
  <si>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</si>
  <si>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</si>
  <si>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</si>
  <si>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</si>
  <si>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</si>
  <si>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</si>
  <si>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</si>
  <si>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</si>
  <si>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</si>
  <si>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</si>
  <si>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</si>
  <si>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</si>
  <si>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</si>
  <si>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</si>
  <si>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</si>
  <si>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</si>
  <si>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</si>
  <si>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</si>
  <si>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</si>
  <si>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</si>
  <si>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</si>
  <si>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</si>
  <si>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</si>
  <si>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</si>
  <si>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</si>
  <si>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</si>
  <si>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</si>
  <si>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</si>
  <si>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</si>
  <si>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</si>
  <si>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</si>
  <si>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</si>
  <si>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</si>
  <si>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</si>
  <si>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</si>
  <si>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</si>
  <si>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</si>
  <si>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</si>
  <si>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</si>
  <si>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</si>
  <si>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</si>
  <si>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</si>
  <si>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</si>
  <si>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</si>
  <si>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</si>
  <si>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</si>
  <si>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</si>
  <si>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</si>
  <si>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</si>
  <si>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</si>
  <si>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</si>
  <si>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</si>
  <si>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</si>
  <si>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</si>
  <si>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</si>
  <si>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</si>
  <si>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02 3 04 С1402</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</si>
  <si>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</si>
  <si>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</si>
  <si>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</si>
  <si>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</si>
  <si>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</si>
  <si>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</si>
  <si>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</si>
  <si>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</si>
  <si>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Другие вопросы в области национальной экономики</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</si>
  <si>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</si>
  <si>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</si>
  <si>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</si>
  <si>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</si>
  <si>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</si>
  <si>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</si>
  <si>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</si>
  <si>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1 03 02241 01 0000 110</t>
  </si>
  <si>
    <t>1 03 02251 01 0000 110</t>
  </si>
  <si>
    <t>1 03 02261 01 0000 110</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</si>
  <si>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</si>
  <si>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</si>
  <si>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</si>
  <si>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</si>
  <si>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</si>
  <si>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</si>
  <si>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</si>
  <si>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</si>
  <si>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</si>
  <si>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</si>
  <si>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</si>
  <si>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</si>
  <si>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</si>
  <si>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07 2 01 13600</t>
  </si>
  <si>
    <t>07 2 01 S3600</t>
  </si>
  <si>
    <t>Организация отдыха детей в каникулярное время</t>
  </si>
  <si>
    <t>08 4 01 13540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</si>
  <si>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</si>
  <si>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</si>
  <si>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</si>
  <si>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</si>
  <si>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</si>
  <si>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</si>
  <si>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02 С1411</t>
  </si>
  <si>
    <t>Расходы на приобретение оборудования для школьных столовых</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</si>
  <si>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</si>
  <si>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</si>
  <si>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</si>
  <si>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</si>
  <si>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</si>
  <si>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</si>
  <si>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t>Субсидии бюджетам муниципальных образований на реализацию проекта "Народный бюджет"</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</si>
  <si>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</si>
  <si>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Мероприятия, направленные на реализацию проекта "Народный бюджет"</t>
  </si>
  <si>
    <t>Прогнозируемое поступление доходов в районный бюджет в 2021 году</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</si>
  <si>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</si>
  <si>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</si>
  <si>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</si>
  <si>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</si>
  <si>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1 16 01000 01 0000 140</t>
  </si>
  <si>
    <t>Административные штрафы, установленные Кодексом Российской Федерации об административных правонарушениях</t>
  </si>
  <si>
    <t>1 16 01060 01 0000 140</t>
  </si>
  <si>
    <t>1 16 01063 01 0000 140</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</si>
  <si>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</si>
  <si>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Источники финансирования дефицита бюджета муниципального района «Льговский район» Курской области на 2021 год</t>
  </si>
  <si>
    <t>ШТРАФЫ, САНКЦИИ, ВОЗМЕЩЕНИЕ УЩЕРБА</t>
  </si>
  <si>
    <t>1 16 00000 00 0000 000</t>
  </si>
  <si>
    <t>1 05 03000 01 0000 110</t>
  </si>
  <si>
    <t xml:space="preserve">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 охваченных питанием (горячим питанием, а в период освоения образовательных программ с применением электронного обучения и дистанционных образовательных технологий продуктовым набором или денежной компенсацией) </t>
  </si>
  <si>
    <t xml:space="preserve">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 охваченных питанием (горячим питанием, а в период освоения образовательных программ с применением электронного обучения и дистанционных образовательных технологий продуктовым набором или денежной компенсацией) </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</si>
  <si>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</si>
  <si>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</si>
  <si>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77 2 00 С1402</t>
  </si>
  <si>
    <t>10 2 01 С1402</t>
  </si>
  <si>
    <t>17 2 01 С1402</t>
  </si>
  <si>
    <t>12 1 01 С1402</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</si>
  <si>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2021 год</t>
  </si>
  <si>
    <t>РАСХОДОВ РАЙОННОГО БЮДЖЕТА НА 2021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</si>
  <si>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2021 год</t>
  </si>
  <si>
    <t>Региональный проект "Современная школа"</t>
  </si>
  <si>
    <t>03 2 E1 00000</t>
  </si>
  <si>
    <t>03 2 E1 51690</t>
  </si>
  <si>
    <t>Региональный проект "Успех каждого ребенка"</t>
  </si>
  <si>
    <t>03 3 Е2 00000</t>
  </si>
  <si>
    <t>03 3 Е2 54910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</si>
  <si>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</si>
  <si>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</si>
  <si>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Защита населения и территории от чрезвычайных ситуаций природного и техногенного характера, пожарная безопасность</t>
  </si>
  <si>
    <t xml:space="preserve">Основное мероприятие "Профилактика и устранение последствий распространения COVID-19 в Льговском районе Курской области </t>
  </si>
  <si>
    <t>13 2 05 00000</t>
  </si>
  <si>
    <t>Обеспечение мероприятий, связанных, с профилактикой и устранением последствий распространения коронавирусной инфекции</t>
  </si>
  <si>
    <t>13 2 05 С2002</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</si>
  <si>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</si>
  <si>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</si>
  <si>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Муниципальная программа "Повышение эффективности управления муниципальными финансоами в Льговском районе Курской области на 2021-2023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</si>
  <si>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2021-2023 годы" </t>
  </si>
  <si>
    <t>Муниципальная программа "Социальная поддержка граждан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</si>
  <si>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2021-2023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</si>
  <si>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2021-2023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</si>
  <si>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2021-2023 годы"</t>
  </si>
  <si>
    <t>Муниципальная программа "Управление муниципальным имуществом и земельными ресурсами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</si>
  <si>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2021-2023 годы"</t>
  </si>
  <si>
    <t>Муниципальная программа "Развитие муниципальной службы в Льговском районе Курской области на 2021-2023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</si>
  <si>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2021-2023 годы"</t>
  </si>
  <si>
    <t>Муниципальная программа "Сохранение и развитие архивного дела в Льговском районе Курской области на 2021-2023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</si>
  <si>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2021-2023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</si>
  <si>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2021-2023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</si>
  <si>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2021-2023годы"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</si>
  <si>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2021-2023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</si>
  <si>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2021-2023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</si>
  <si>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2021-2023 годы"</t>
  </si>
  <si>
    <t>Муниципальная программа " Профилактика правонарушений в Льговском районе Курской области на 2021-2023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</si>
  <si>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2021-2023 годы"</t>
  </si>
  <si>
    <t>Муниципальная программа "Содействие занятости населения в Льговском районе Курской области на 2021-2023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</si>
  <si>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2021-2023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</si>
  <si>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2021-2023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</si>
  <si>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</si>
  <si>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</si>
  <si>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Муниципальная программа «Развитие информационного общества в Льговском районе Курской области на 2021-2023 годы»</t>
  </si>
  <si>
    <t>Подпрограмма «Электронное правительство» муниципальной программы «Развитие информационного общества в Льговском районе Курской области на 2021-2023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</si>
  <si>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2021-2023 годы»</t>
  </si>
  <si>
    <t>Муниципальная программа "Обеспечение доступным и комфортным жильем и коммунальными услугами граждан Льговского района Курской области на 2021-2023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</si>
  <si>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2021-2023 годы"</t>
  </si>
  <si>
    <t>Муниципальная программа "Развитие образования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</si>
  <si>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</si>
  <si>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2021-2023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</si>
  <si>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</si>
  <si>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</si>
  <si>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</si>
  <si>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2021-2023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</si>
  <si>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2021-2023 годы"</t>
  </si>
  <si>
    <t>Муниципальная программа "Развитие культуры в Льговском районе Курской области на 2021-2023 год"</t>
  </si>
  <si>
    <t>Подпрограмма "Искусство" муниципальной программы "Развитие культуры в Льговском районе Курской области на 2021-2023 год"</t>
  </si>
  <si>
    <t>Подпрограмма "Наследие" муниципальной программы  "Развитие культуры в Льговском районе Курской области на 2021-2023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</si>
  <si>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</si>
  <si>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</si>
  <si>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</si>
  <si>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</si>
  <si>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"Профилактика правонарушений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</si>
  <si>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2021-2023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</si>
  <si>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</si>
  <si>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Муниципальная программа "Повышение эффективности управления муниципальными финансами в Льговском районе Курской области на 2021-2023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</si>
  <si>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</si>
  <si>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</si>
  <si>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2021-2023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</si>
  <si>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2021-2023 годы"</t>
  </si>
  <si>
    <t>Муниципальная программа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</si>
  <si>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</si>
  <si>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"Развитие культуры в Льговском районе Курской области на 2021-2023 годы"</t>
  </si>
  <si>
    <t>Подпрограмма "Искусство" муниципальной программы "Развитие культуры в Льговском районе Курской области на 2021-2023 годы"</t>
  </si>
  <si>
    <t>Подпрограмма "Наследие"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</si>
  <si>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годы"</t>
  </si>
  <si>
    <t>Муниципальная программа  "Развитие культуры в Льговском районе Курской области на 2021-2023 годы"</t>
  </si>
  <si>
    <t>Подпрограмма "Наследие"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</si>
  <si>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годы"</t>
  </si>
  <si>
    <t>Муниципальная программа  "Развитие образования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</si>
  <si>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на2021-2023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</si>
  <si>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</si>
  <si>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2021-2023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</si>
  <si>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2021-2023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</si>
  <si>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2021-2023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</si>
  <si>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2021-2023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</si>
  <si>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2021-2023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</si>
  <si>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2021-2023 годы"</t>
  </si>
  <si>
    <t>06 0 00 00000</t>
  </si>
  <si>
    <t>06 1 00 00000</t>
  </si>
  <si>
    <t>Основное мероприятие "Улучшение качества питьевого водоснабжения населения"</t>
  </si>
  <si>
    <t>06 1 01 00000</t>
  </si>
  <si>
    <t>06 1 01 14000</t>
  </si>
  <si>
    <t>06 1 01 14001</t>
  </si>
  <si>
    <t>06 1 01 14002</t>
  </si>
  <si>
    <t>06 1 01 14003</t>
  </si>
  <si>
    <t>06 1 01 14004</t>
  </si>
  <si>
    <t>06 1 01 14005</t>
  </si>
  <si>
    <t>06 1 01 14006</t>
  </si>
  <si>
    <t>06 1 01 S4000</t>
  </si>
  <si>
    <t>06 1 01 S4001</t>
  </si>
  <si>
    <t>06 1 01 S4002</t>
  </si>
  <si>
    <t>06 1 01 S4003</t>
  </si>
  <si>
    <t>06 1 01 S4004</t>
  </si>
  <si>
    <t>06 1 01 S4005</t>
  </si>
  <si>
    <t>06 1 01 S4006</t>
  </si>
  <si>
    <t>Муниципальная программа «Охрана окружающей среды в Льговском районе Курской области на 2021-2023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</si>
  <si>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2021-2023 годы»</t>
  </si>
  <si>
    <t>1 17 15000 00 0000 150</t>
  </si>
  <si>
    <t>Инициативные платежи</t>
  </si>
  <si>
    <t>1 17 15030 05 0000 150</t>
  </si>
  <si>
    <t>Инициативные платежи, зачисляемые в бюджеты муниципальных районов</t>
  </si>
  <si>
    <t>1 17 00000 00 0000 000</t>
  </si>
  <si>
    <t>ПРОЧИЕ НЕНАЛОГОВЫЕ ДОХОДЫ</t>
  </si>
  <si>
    <t>Текущий ремонт водонапорной башни д.Клишино мо "Большеугонского сельсовета"</t>
  </si>
  <si>
    <t>Текущий ремонт водонапорной башни д.Орловка  мо "Вышнедеревнского сельсовета"</t>
  </si>
  <si>
    <t xml:space="preserve">Текущий ремонт водонапорной башни с.Городенск мо "Городенского сельсовета" </t>
  </si>
  <si>
    <t>Текущий ремонт водонапорной башни с.Кудинцево мо "Кудинцевского сельсовета"</t>
  </si>
  <si>
    <t xml:space="preserve">Текущий ремонт водонапорной башни с.Фитиж мо "Селекционного сельсовета" </t>
  </si>
  <si>
    <t>Текущий ремонт водонапорной башни с.Густомой мо "Густомойского сельсовета"</t>
  </si>
  <si>
    <t>Субсидя на текущий ремонт водонапорной башни д.Клишино мо "Большеугонского сельсовета"</t>
  </si>
  <si>
    <t>Субсидия на текущий ремонт водонапорной башни д.Орловка  мо "Вышнедеревнского сельсовета"</t>
  </si>
  <si>
    <t xml:space="preserve">Субсидия на текущий ремонт водонапорной башни с.Городенск мо "Городенского сельсовета" </t>
  </si>
  <si>
    <t>Субсидия на текущий ремонт водонапорной башни с.Густомой мо "Густомойского сельсовета"</t>
  </si>
  <si>
    <t>Субсидия на текущий ремонт водонапорной башни с.Кудинцево мо "Кудинцевского сельсовета"</t>
  </si>
  <si>
    <t xml:space="preserve">Субсидия на текущий ремонт водонапорной башни с.Фитиж мо "Селекционного сельсовета" </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</si>
  <si>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</si>
  <si>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</si>
  <si>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</si>
  <si>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</si>
  <si>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r>
      <t xml:space="preserve">субвенция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 по оплате услуг по доставке и пересылке  ежемесячной денежной выплаты на ребенка в возрасте от трех до семи лет включительно</t>
    </r>
  </si>
  <si>
    <t>Ежемесячная денежная выплата на ребенка в возрасте от трех до семи лет включительно</t>
  </si>
  <si>
    <t>02 2 01 R3020</t>
  </si>
  <si>
    <t>Ежемесячная выплата на ребенка в возрасте от трех до семи лет включительно</t>
  </si>
  <si>
    <t>02 2 01 R3021</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</si>
  <si>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</si>
  <si>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</si>
  <si>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</si>
  <si>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</si>
  <si>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</si>
  <si>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</si>
  <si>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Региональный проект "Цифровая образовательная среда"</t>
  </si>
  <si>
    <t>03 2 E4 00000</t>
  </si>
  <si>
    <t>03 2 E4 52100</t>
  </si>
  <si>
    <t>Мероприятия по организации питания обучающихся муниципальных образовательных организаций</t>
  </si>
  <si>
    <t>03 2 04 С1412</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</si>
  <si>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</si>
  <si>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</si>
  <si>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</si>
  <si>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</si>
  <si>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</si>
  <si>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</si>
  <si>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</si>
  <si>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</si>
  <si>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Развитие социальной и инженерной инфраструктуры муниципальных образований Курской области</t>
  </si>
  <si>
    <t>07 2 02 11500</t>
  </si>
  <si>
    <t>Мероприятия, направленные на  развитие социальной и инженерной инфраструктуры муниципальных образований Курской области</t>
  </si>
  <si>
    <t>07 2 02 S1500</t>
  </si>
  <si>
    <t>Муниципальная программа "Обеспечение доступным и комфортным жильем и коммунальными услугами граждан в Льговском районе Курской области на 2021-2023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</si>
  <si>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в  Льговском районе Курской области на 2021-2023 годы"</t>
  </si>
  <si>
    <t>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</si>
  <si>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</si>
  <si>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</si>
  <si>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</si>
  <si>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</si>
  <si>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2 02 25491 00 0000 150</t>
  </si>
  <si>
    <t>2 02 25491 05 0000 150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</si>
  <si>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</si>
  <si>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</si>
  <si>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</si>
  <si>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</si>
  <si>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</si>
  <si>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</si>
  <si>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</si>
  <si>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2 02 25169 05 0000 150</t>
  </si>
  <si>
    <t>2 02 25169 00 0000 150</t>
  </si>
  <si>
    <t>Субсидии местным бюджетам на создание условий для развития социальной и инженерной инфраструктуры муниципальных образованиц</t>
  </si>
  <si>
    <t>2 02 35469 00 0000 150</t>
  </si>
  <si>
    <t>2 02 35469 05 0000 150</t>
  </si>
  <si>
    <t>Субвенции бюджетам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</si>
  <si>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</si>
  <si>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77 2 00 54690</t>
  </si>
  <si>
    <t>Проведение Всероссийской переписи населения 2020 года</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</si>
  <si>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</si>
  <si>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</si>
  <si>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</si>
  <si>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</si>
  <si>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</si>
  <si>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</si>
  <si>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2020-2022 годы"</t>
  </si>
  <si>
    <t>07 3 00 00000</t>
  </si>
  <si>
    <t>07 3 03 00000</t>
  </si>
  <si>
    <t>Мероприятия в области коммунального хозяйства</t>
  </si>
  <si>
    <t>07 3 03 С1431</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</si>
  <si>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2021-2023 годы"</t>
  </si>
  <si>
    <t xml:space="preserve">Создание условий для развития социальной и инженерной инфраструктуры муниципальных образований </t>
  </si>
  <si>
    <t>07 2 02 С1417</t>
  </si>
  <si>
    <t>Иные межбюджетные трансферты на осуществление мероприятий  по  разработке документов территориального планирования и градостроительного зонирования</t>
  </si>
  <si>
    <t>07 2 01 П1416</t>
  </si>
  <si>
    <t>500</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</si>
  <si>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</si>
  <si>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11 4 00 00000</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</si>
  <si>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</si>
  <si>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11 4 01 00000</t>
  </si>
  <si>
    <t>Обеспечение безопасности дорожного движения на автомобильных дорогах местного значения</t>
  </si>
  <si>
    <t>11 4 01 С1459</t>
  </si>
  <si>
    <t>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t>
  </si>
  <si>
    <t>11 2 01 S3390</t>
  </si>
  <si>
    <t>Мероприятия по обеспечению населения экологически чистой питьевой водой</t>
  </si>
  <si>
    <t>06 1 01 С1427</t>
  </si>
  <si>
    <t>04 1 01 С1425</t>
  </si>
  <si>
    <t>Межевание автомобильных дорог общего пользования местного значения, проведение кадастровых работ</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</si>
  <si>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</si>
  <si>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</si>
  <si>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</si>
  <si>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</si>
  <si>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</si>
  <si>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</si>
  <si>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</si>
  <si>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</si>
  <si>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</si>
  <si>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</si>
  <si>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</si>
  <si>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</si>
  <si>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</si>
  <si>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</si>
  <si>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</si>
  <si>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2 19 25210 05 0000 150</t>
  </si>
  <si>
    <t>Иные межбюджетные трансферты на содержание работника, осуществляющего выполнение переданных полномочий</t>
  </si>
  <si>
    <t>77 2 00 П1490</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</si>
  <si>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</si>
  <si>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</si>
  <si>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Расходы на обеспечение деятельности (оказание услуг, выполнение работ) муниципальных учреждений</t>
  </si>
  <si>
    <t>Предоставление субсидий  бюджетным, автономным учреждениям и иным  некоммерческим организациям</t>
  </si>
  <si>
    <t>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</si>
  <si>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Реализация мероприятий по  внесению в Единый государственный реестр недвижимости сведений о границах муниципальных образований и границах населенных пунктов</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</si>
  <si>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</si>
  <si>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</si>
  <si>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</si>
  <si>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</si>
  <si>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</si>
  <si>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</si>
  <si>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</si>
  <si>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</si>
  <si>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</si>
  <si>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</si>
  <si>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Мероприятия, связанные с проведением капитального ремонта муниципальных организаций отдыха детей и их оздоровления</t>
  </si>
  <si>
    <t>08 4 01 10070</t>
  </si>
  <si>
    <t>08 4 01 S0070</t>
  </si>
  <si>
    <t>03 2 E4 С1401</t>
  </si>
  <si>
    <t>2 02 19999 05 0000 150</t>
  </si>
  <si>
    <t>Прочие дотации бюджетам муниципальных районов</t>
  </si>
  <si>
    <t>2 02 19999 00 0000 150</t>
  </si>
  <si>
    <t>Прочие дотации</t>
  </si>
  <si>
    <t>11 2 01 13390</t>
  </si>
  <si>
    <t>Субсидии местным бюджетам на строительство (реконструкцию), капитальный ремонт, ремонт и содержание автомобильных дорог общего пользования местного значения</t>
  </si>
  <si>
    <t xml:space="preserve">Субсидии из областного бюджета бюджетам муниципальных образований на софинансирование расходных обязательств, связанных с проведением капитального ремонта муниципальных организаций отдыха детей и их оздоровления </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</si>
  <si>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</si>
  <si>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</si>
  <si>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1 05 04000 02 0000 110</t>
  </si>
  <si>
    <t>1 05 04020 02 0000 110</t>
  </si>
  <si>
    <t>ГОСУДАРСТВЕННАЯ ПОШЛИНА</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</si>
  <si>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</si>
  <si>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</si>
  <si>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1 08 00000 00 0000 000</t>
  </si>
  <si>
    <t>1 08 03000 01 0000 110</t>
  </si>
  <si>
    <t>1 08 03010 01 0000 110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</si>
  <si>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</si>
  <si>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</si>
  <si>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1 16 01200 01 0000 140</t>
  </si>
  <si>
    <t>1 16 01203 01 0000 140</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</si>
  <si>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</si>
  <si>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</si>
  <si>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</si>
  <si>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1 16 10000 00 0000 140</t>
  </si>
  <si>
    <t>1 16 10120 00 0000 140</t>
  </si>
  <si>
    <t>1 16 10123 01 0000 140</t>
  </si>
  <si>
    <t>Основное мероприятие "Предоставление субсидий, в том числе грантов в форме субсидий юридическим лицам (за исключением субсидий государственным (муниципальным)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</si>
  <si>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Ежемесячная денежная выплата на ребенка в возрасте от трех до семи лет включительно (с софинансированием расходов из средств резервного фонда Правительства Российской Федерации)</t>
  </si>
  <si>
    <t>02 2 01 R302F</t>
  </si>
  <si>
    <t>400</t>
  </si>
  <si>
    <t>2 19 35302 05 0000 150</t>
  </si>
  <si>
    <t>Возврат остатков субвенций на осуществление ежемесячных выплат на детей в возрасте от трех до семи лет включительно, из бюджетов муниципальных районов</t>
  </si>
  <si>
    <t xml:space="preserve">Приложение №1
к решению Представительного Собрания 
Льговского района Курской области
от 25.12.2020 г.  № 139
«О бюджете муниципального района «Льговский район» Курской области на 2021 год                                                                                                                                      и на плановый период 2022 и 2023 годов» » (в редакции Решения Представительного Собрания Льговского района Курской области от 23.12.2021 г.  №170) </t>
  </si>
  <si>
    <t xml:space="preserve">к решению Представительного Собрания 
Льговского района Курской области
от 25.12.2020 г.  № 139
«О бюджете муниципального района «Льговский район» Курской области на 2021 год  и на плановый период 2022 и 2023 годов» » (в редакции Решения Представительного Собрания Льговского района Курской области от 23.12.2021 г.  №170) </t>
  </si>
  <si>
    <t xml:space="preserve">к решению Представительного Собрания 
Льговского района Курской области
от 25.12.2020 г.  № 139
«О бюджете муниципального района «Льговский район» Курской области на 2021 год                                                                                                                                      и на плановый период 2022 и 2023 годов» » (в редакции Решения Представительного Собрания Льговского района Курской области от 23.12.2021 г.  №170) </t>
  </si>
  <si>
    <t xml:space="preserve">к решению Представительного Собрания Льговского района Курской области от 25.12.2020 г.  № 139 «О бюджете муниципального района «Льговский район» Курской области на 2021 год  и на плановый период 2022 и 2023 годов» » (в редакции Решения Представительного Собрания Льговского района Курской области от 23.12.2021 г.  №170)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</si>
</sst>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 numFmtId="186" formatCode="000"/>
  </numFmts>
  <fonts count="92">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sz val="10"/>
      <color indexed="9"/>
      <name val="Arial Cyr"/>
      <family val="0"/>
    </font>
    <font>
      <sz val="10"/>
      <color indexed="9"/>
      <name val="Times New Roman"/>
      <family val="1"/>
    </font>
    <font>
      <i/>
      <sz val="10"/>
      <name val="Times New Roman"/>
      <family val="1"/>
    </font>
    <font>
      <i/>
      <sz val="8"/>
      <name val="Arial Cyr"/>
      <family val="0"/>
    </font>
    <font>
      <i/>
      <sz val="8"/>
      <name val="Arial"/>
      <family val="2"/>
    </font>
    <font>
      <sz val="10"/>
      <name val="Arial"/>
      <family val="2"/>
    </font>
    <font>
      <b/>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sz val="8"/>
      <color indexed="8"/>
      <name val="Arial"/>
      <family val="2"/>
    </font>
    <font>
      <b/>
      <sz val="8"/>
      <color indexed="63"/>
      <name val="Arial Cyr"/>
      <family val="0"/>
    </font>
    <font>
      <sz val="8"/>
      <color indexed="63"/>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8"/>
      <color rgb="FF000000"/>
      <name val="Arial"/>
      <family val="2"/>
    </font>
    <font>
      <sz val="8"/>
      <color rgb="FF000000"/>
      <name val="Arial"/>
      <family val="2"/>
    </font>
    <font>
      <b/>
      <sz val="8"/>
      <color rgb="FF2D2D2D"/>
      <name val="Arial Cyr"/>
      <family val="0"/>
    </font>
    <font>
      <sz val="8"/>
      <color rgb="FF2D2D2D"/>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25" borderId="1" applyNumberFormat="0" applyAlignment="0" applyProtection="0"/>
    <xf numFmtId="0" fontId="73" fillId="26" borderId="2" applyNumberFormat="0" applyAlignment="0" applyProtection="0"/>
    <xf numFmtId="0" fontId="74"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7" borderId="7" applyNumberFormat="0" applyAlignment="0" applyProtection="0"/>
    <xf numFmtId="0" fontId="80" fillId="0" borderId="0" applyNumberFormat="0" applyFill="0" applyBorder="0" applyAlignment="0" applyProtection="0"/>
    <xf numFmtId="0" fontId="81" fillId="28" borderId="0" applyNumberFormat="0" applyBorder="0" applyAlignment="0" applyProtection="0"/>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82" fillId="29" borderId="0" applyNumberFormat="0" applyBorder="0" applyAlignment="0" applyProtection="0"/>
    <xf numFmtId="0" fontId="8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31" borderId="0" applyNumberFormat="0" applyBorder="0" applyAlignment="0" applyProtection="0"/>
  </cellStyleXfs>
  <cellXfs count="333">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7"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2" fillId="0" borderId="0" xfId="0" applyNumberFormat="1" applyFont="1" applyFill="1" applyAlignment="1">
      <alignment vertical="top"/>
    </xf>
    <xf numFmtId="179" fontId="23" fillId="0" borderId="0" xfId="0" applyNumberFormat="1" applyFont="1" applyFill="1" applyAlignment="1">
      <alignment vertical="top" wrapText="1"/>
    </xf>
    <xf numFmtId="179" fontId="19" fillId="0" borderId="0" xfId="0" applyNumberFormat="1" applyFont="1" applyFill="1" applyAlignment="1">
      <alignment vertical="top"/>
    </xf>
    <xf numFmtId="179" fontId="26" fillId="0" borderId="0" xfId="0" applyNumberFormat="1" applyFont="1" applyFill="1" applyAlignment="1">
      <alignment vertical="top" wrapText="1"/>
    </xf>
    <xf numFmtId="179" fontId="24" fillId="0" borderId="0" xfId="0" applyNumberFormat="1" applyFont="1" applyFill="1" applyAlignment="1">
      <alignment vertical="top" wrapText="1"/>
    </xf>
    <xf numFmtId="179" fontId="13" fillId="0" borderId="0" xfId="0" applyNumberFormat="1" applyFont="1" applyFill="1" applyAlignment="1">
      <alignment vertical="top"/>
    </xf>
    <xf numFmtId="179" fontId="23" fillId="0" borderId="0" xfId="0" applyNumberFormat="1" applyFont="1" applyFill="1" applyAlignment="1">
      <alignment vertical="top"/>
    </xf>
    <xf numFmtId="179" fontId="25" fillId="0" borderId="0" xfId="0" applyNumberFormat="1" applyFont="1" applyFill="1" applyAlignment="1">
      <alignment vertical="top" wrapText="1"/>
    </xf>
    <xf numFmtId="179" fontId="17" fillId="0" borderId="0" xfId="0" applyNumberFormat="1" applyFont="1" applyFill="1" applyAlignment="1">
      <alignment vertical="top"/>
    </xf>
    <xf numFmtId="179" fontId="2" fillId="0" borderId="0" xfId="0" applyNumberFormat="1" applyFont="1" applyFill="1" applyAlignment="1">
      <alignment vertical="top" wrapText="1"/>
    </xf>
    <xf numFmtId="179" fontId="9" fillId="0" borderId="0" xfId="0" applyNumberFormat="1" applyFont="1" applyFill="1" applyAlignment="1">
      <alignment vertical="top" wrapText="1"/>
    </xf>
    <xf numFmtId="179" fontId="16" fillId="0" borderId="0" xfId="0" applyNumberFormat="1" applyFont="1" applyFill="1" applyAlignment="1">
      <alignment vertical="top"/>
    </xf>
    <xf numFmtId="179" fontId="21" fillId="0" borderId="0" xfId="0" applyNumberFormat="1" applyFont="1" applyFill="1" applyAlignment="1">
      <alignment vertical="top"/>
    </xf>
    <xf numFmtId="179" fontId="4" fillId="0" borderId="0" xfId="0" applyNumberFormat="1" applyFont="1" applyFill="1" applyAlignment="1">
      <alignment vertical="top"/>
    </xf>
    <xf numFmtId="179" fontId="8" fillId="0" borderId="0" xfId="0" applyNumberFormat="1" applyFont="1" applyFill="1" applyAlignment="1">
      <alignment vertical="top"/>
    </xf>
    <xf numFmtId="179" fontId="26" fillId="0" borderId="0" xfId="0" applyNumberFormat="1" applyFont="1" applyFill="1" applyAlignment="1">
      <alignment vertical="top"/>
    </xf>
    <xf numFmtId="179" fontId="22" fillId="0" borderId="0" xfId="0" applyNumberFormat="1" applyFont="1" applyFill="1" applyAlignment="1">
      <alignment vertical="top"/>
    </xf>
    <xf numFmtId="179" fontId="29" fillId="0" borderId="0" xfId="0" applyNumberFormat="1" applyFont="1" applyFill="1" applyAlignment="1">
      <alignment vertical="top"/>
    </xf>
    <xf numFmtId="179" fontId="18" fillId="0" borderId="0" xfId="0" applyNumberFormat="1" applyFont="1" applyFill="1" applyAlignment="1">
      <alignment vertical="top"/>
    </xf>
    <xf numFmtId="179" fontId="16" fillId="0" borderId="0" xfId="0" applyNumberFormat="1" applyFont="1" applyFill="1" applyAlignment="1">
      <alignment vertical="top" wrapText="1"/>
    </xf>
    <xf numFmtId="179" fontId="7" fillId="0" borderId="0" xfId="0" applyNumberFormat="1" applyFont="1" applyFill="1" applyAlignment="1">
      <alignment vertical="top"/>
    </xf>
    <xf numFmtId="179" fontId="7" fillId="0" borderId="0" xfId="0" applyNumberFormat="1" applyFont="1" applyFill="1" applyAlignment="1">
      <alignment vertical="top" wrapText="1"/>
    </xf>
    <xf numFmtId="179" fontId="28" fillId="0" borderId="0" xfId="0" applyNumberFormat="1" applyFont="1" applyFill="1" applyAlignment="1">
      <alignment vertical="top"/>
    </xf>
    <xf numFmtId="179" fontId="4" fillId="0" borderId="0" xfId="0" applyNumberFormat="1" applyFont="1" applyFill="1" applyAlignment="1">
      <alignment vertical="top" wrapText="1"/>
    </xf>
    <xf numFmtId="179"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60" applyAlignment="1">
      <alignment vertical="top" wrapText="1"/>
      <protection/>
    </xf>
    <xf numFmtId="49" fontId="33" fillId="0" borderId="10" xfId="60" applyNumberFormat="1" applyFont="1" applyBorder="1" applyAlignment="1">
      <alignment horizontal="center" vertical="top" wrapText="1"/>
      <protection/>
    </xf>
    <xf numFmtId="49" fontId="33" fillId="0" borderId="10" xfId="60" applyNumberFormat="1" applyFont="1" applyBorder="1" applyAlignment="1">
      <alignment horizontal="center" vertical="center" wrapText="1"/>
      <protection/>
    </xf>
    <xf numFmtId="49" fontId="3" fillId="0" borderId="10" xfId="60" applyNumberFormat="1" applyFont="1" applyBorder="1" applyAlignment="1">
      <alignment horizontal="center" vertical="center" wrapText="1"/>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4" applyNumberFormat="1" applyFont="1" applyBorder="1" applyAlignment="1">
      <alignment horizontal="center" vertical="center"/>
      <protection/>
    </xf>
    <xf numFmtId="0" fontId="33" fillId="0" borderId="10" xfId="54" applyFont="1" applyBorder="1" applyAlignment="1">
      <alignment vertical="top" wrapText="1"/>
      <protection/>
    </xf>
    <xf numFmtId="0" fontId="34" fillId="0" borderId="10" xfId="0" applyFont="1" applyBorder="1" applyAlignment="1">
      <alignment horizontal="center" vertical="center" wrapText="1"/>
    </xf>
    <xf numFmtId="49" fontId="3" fillId="0" borderId="10" xfId="54" applyNumberFormat="1" applyFont="1" applyBorder="1" applyAlignment="1">
      <alignment horizontal="center" vertical="center"/>
      <protection/>
    </xf>
    <xf numFmtId="49" fontId="3" fillId="0" borderId="10" xfId="55" applyNumberFormat="1" applyFont="1" applyBorder="1" applyAlignment="1">
      <alignment horizontal="center" vertical="center"/>
      <protection/>
    </xf>
    <xf numFmtId="49" fontId="33" fillId="0" borderId="10" xfId="58" applyNumberFormat="1" applyFont="1" applyBorder="1" applyAlignment="1">
      <alignment horizontal="center" vertical="center"/>
      <protection/>
    </xf>
    <xf numFmtId="49" fontId="3" fillId="0" borderId="10" xfId="58" applyNumberFormat="1" applyFont="1" applyBorder="1" applyAlignment="1">
      <alignment horizontal="center" vertical="center"/>
      <protection/>
    </xf>
    <xf numFmtId="0" fontId="33" fillId="0" borderId="10" xfId="60" applyFont="1" applyBorder="1" applyAlignment="1">
      <alignment horizontal="center" vertical="center" wrapText="1"/>
      <protection/>
    </xf>
    <xf numFmtId="0" fontId="3" fillId="0" borderId="10" xfId="54" applyFont="1" applyBorder="1" applyAlignment="1">
      <alignment vertical="top" wrapText="1"/>
      <protection/>
    </xf>
    <xf numFmtId="49" fontId="3" fillId="0" borderId="10" xfId="54" applyNumberFormat="1" applyFont="1" applyFill="1" applyBorder="1" applyAlignment="1">
      <alignment horizontal="center" vertical="center"/>
      <protection/>
    </xf>
    <xf numFmtId="49" fontId="33" fillId="0" borderId="10" xfId="60" applyNumberFormat="1" applyFont="1" applyFill="1" applyBorder="1" applyAlignment="1">
      <alignment horizontal="center" vertical="center" wrapText="1"/>
      <protection/>
    </xf>
    <xf numFmtId="49" fontId="3" fillId="0" borderId="10" xfId="60"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60"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10" fillId="0" borderId="0" xfId="0" applyNumberFormat="1" applyFont="1" applyFill="1" applyAlignment="1">
      <alignment vertical="top"/>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14" fillId="0" borderId="0" xfId="0" applyNumberFormat="1" applyFont="1" applyFill="1" applyAlignment="1">
      <alignment vertical="top"/>
    </xf>
    <xf numFmtId="179" fontId="27" fillId="0" borderId="0" xfId="0" applyNumberFormat="1" applyFont="1" applyFill="1" applyAlignment="1">
      <alignment vertical="top"/>
    </xf>
    <xf numFmtId="179" fontId="1" fillId="32" borderId="0" xfId="0" applyNumberFormat="1" applyFont="1" applyFill="1" applyAlignment="1">
      <alignment horizontal="right" vertical="top"/>
    </xf>
    <xf numFmtId="0" fontId="3" fillId="0" borderId="0" xfId="60" applyFont="1" applyAlignment="1">
      <alignment horizontal="center" vertical="top" wrapText="1"/>
      <protection/>
    </xf>
    <xf numFmtId="49" fontId="33" fillId="0" borderId="10" xfId="54"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8"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8"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2" fillId="0" borderId="0" xfId="0" applyFont="1" applyAlignment="1">
      <alignment horizontal="center"/>
    </xf>
    <xf numFmtId="0" fontId="35" fillId="0" borderId="10" xfId="60" applyFont="1" applyFill="1" applyBorder="1" applyAlignment="1">
      <alignment vertical="center" wrapText="1"/>
      <protection/>
    </xf>
    <xf numFmtId="0" fontId="1" fillId="0" borderId="0" xfId="0" applyFont="1" applyFill="1" applyAlignment="1" applyProtection="1">
      <alignment horizontal="right" wrapText="1"/>
      <protection/>
    </xf>
    <xf numFmtId="0" fontId="0" fillId="0" borderId="0" xfId="0" applyFont="1" applyFill="1" applyAlignment="1">
      <alignment vertical="top" wrapText="1"/>
    </xf>
    <xf numFmtId="0" fontId="1" fillId="0" borderId="0" xfId="0" applyFont="1" applyFill="1" applyAlignment="1" applyProtection="1">
      <alignment wrapText="1"/>
      <protection/>
    </xf>
    <xf numFmtId="179" fontId="0" fillId="0" borderId="0" xfId="0" applyNumberFormat="1" applyFont="1" applyFill="1" applyAlignment="1">
      <alignment vertical="top"/>
    </xf>
    <xf numFmtId="0" fontId="3" fillId="0" borderId="10" xfId="60" applyFont="1" applyFill="1" applyBorder="1" applyAlignment="1">
      <alignment vertical="center" wrapText="1"/>
      <protection/>
    </xf>
    <xf numFmtId="49" fontId="33" fillId="0" borderId="10" xfId="60" applyNumberFormat="1" applyFont="1" applyBorder="1" applyAlignment="1">
      <alignment horizontal="left" vertical="center" wrapText="1"/>
      <protection/>
    </xf>
    <xf numFmtId="0" fontId="33" fillId="0" borderId="10" xfId="57" applyFont="1" applyBorder="1" applyAlignment="1">
      <alignment vertical="center" wrapText="1"/>
      <protection/>
    </xf>
    <xf numFmtId="0" fontId="3" fillId="0" borderId="11" xfId="0" applyFont="1" applyBorder="1" applyAlignment="1">
      <alignment vertical="center" wrapText="1"/>
    </xf>
    <xf numFmtId="49" fontId="3" fillId="0" borderId="10" xfId="60" applyNumberFormat="1" applyFont="1" applyBorder="1" applyAlignment="1">
      <alignment horizontal="left" vertical="center" wrapText="1"/>
      <protection/>
    </xf>
    <xf numFmtId="0" fontId="33" fillId="0" borderId="10" xfId="54" applyFont="1" applyBorder="1" applyAlignment="1">
      <alignment vertical="center" wrapText="1"/>
      <protection/>
    </xf>
    <xf numFmtId="0" fontId="34" fillId="0" borderId="10" xfId="0" applyFont="1" applyBorder="1" applyAlignment="1">
      <alignment vertical="center" wrapText="1"/>
    </xf>
    <xf numFmtId="0" fontId="3" fillId="0" borderId="10" xfId="54" applyFont="1" applyFill="1" applyBorder="1" applyAlignment="1">
      <alignment vertical="center" wrapText="1"/>
      <protection/>
    </xf>
    <xf numFmtId="0" fontId="33" fillId="0" borderId="10" xfId="60" applyFont="1" applyBorder="1" applyAlignment="1">
      <alignment vertical="center" wrapText="1"/>
      <protection/>
    </xf>
    <xf numFmtId="0" fontId="3" fillId="0" borderId="10" xfId="60" applyFont="1" applyBorder="1" applyAlignment="1">
      <alignment vertical="center" wrapText="1"/>
      <protection/>
    </xf>
    <xf numFmtId="0" fontId="3" fillId="0" borderId="10" xfId="55" applyFont="1" applyBorder="1" applyAlignment="1">
      <alignment vertical="center" wrapText="1"/>
      <protection/>
    </xf>
    <xf numFmtId="0" fontId="33" fillId="0" borderId="10" xfId="58" applyFont="1" applyBorder="1" applyAlignment="1">
      <alignment vertical="center" wrapText="1"/>
      <protection/>
    </xf>
    <xf numFmtId="0" fontId="3" fillId="0" borderId="10" xfId="58" applyFont="1" applyBorder="1" applyAlignment="1">
      <alignment vertical="center"/>
      <protection/>
    </xf>
    <xf numFmtId="0" fontId="33" fillId="0" borderId="10" xfId="58" applyFont="1" applyBorder="1" applyAlignment="1">
      <alignment vertical="center"/>
      <protection/>
    </xf>
    <xf numFmtId="0" fontId="3" fillId="0" borderId="10" xfId="58" applyFont="1" applyBorder="1" applyAlignment="1">
      <alignment vertical="center" wrapText="1"/>
      <protection/>
    </xf>
    <xf numFmtId="0" fontId="3" fillId="0" borderId="10" xfId="54" applyFont="1" applyBorder="1" applyAlignment="1">
      <alignment vertical="center" wrapText="1"/>
      <protection/>
    </xf>
    <xf numFmtId="0" fontId="33" fillId="0" borderId="10" xfId="60" applyFont="1" applyBorder="1" applyAlignment="1">
      <alignment horizontal="left" vertical="center" wrapText="1"/>
      <protection/>
    </xf>
    <xf numFmtId="0" fontId="35" fillId="0" borderId="10" xfId="60" applyFont="1" applyBorder="1" applyAlignment="1">
      <alignment vertical="center" wrapText="1"/>
      <protection/>
    </xf>
    <xf numFmtId="0" fontId="33" fillId="0" borderId="10" xfId="54" applyFont="1" applyFill="1" applyBorder="1" applyAlignment="1">
      <alignment vertical="center" wrapText="1"/>
      <protection/>
    </xf>
    <xf numFmtId="0" fontId="34" fillId="0" borderId="10" xfId="0" applyFont="1" applyFill="1" applyBorder="1" applyAlignment="1">
      <alignment vertical="center"/>
    </xf>
    <xf numFmtId="0" fontId="3" fillId="0" borderId="10" xfId="60" applyNumberFormat="1" applyFont="1" applyFill="1" applyBorder="1" applyAlignment="1">
      <alignment vertical="center" wrapText="1"/>
      <protection/>
    </xf>
    <xf numFmtId="179" fontId="0" fillId="0" borderId="0" xfId="0" applyNumberFormat="1" applyFont="1" applyFill="1" applyAlignment="1">
      <alignment vertical="top" wrapText="1"/>
    </xf>
    <xf numFmtId="179" fontId="0" fillId="0" borderId="0" xfId="0" applyNumberFormat="1" applyFont="1" applyFill="1" applyAlignment="1">
      <alignment horizontal="center" vertical="top" wrapText="1"/>
    </xf>
    <xf numFmtId="179" fontId="41" fillId="0" borderId="0" xfId="0" applyNumberFormat="1" applyFont="1" applyFill="1" applyAlignment="1">
      <alignment vertical="top"/>
    </xf>
    <xf numFmtId="179" fontId="42" fillId="0" borderId="0" xfId="0" applyNumberFormat="1" applyFont="1" applyFill="1" applyAlignment="1">
      <alignment vertical="top"/>
    </xf>
    <xf numFmtId="179" fontId="43" fillId="0" borderId="0" xfId="0" applyNumberFormat="1" applyFont="1" applyFill="1" applyAlignment="1">
      <alignment vertical="top" wrapText="1"/>
    </xf>
    <xf numFmtId="179" fontId="43" fillId="0" borderId="0" xfId="0" applyNumberFormat="1" applyFont="1" applyFill="1" applyAlignment="1">
      <alignment vertical="top"/>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6"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0" fontId="4" fillId="0" borderId="10" xfId="0" applyFont="1" applyBorder="1" applyAlignment="1">
      <alignment vertical="center" wrapText="1"/>
    </xf>
    <xf numFmtId="0" fontId="38" fillId="0" borderId="10" xfId="0" applyFont="1" applyBorder="1" applyAlignment="1">
      <alignment vertical="center" wrapText="1"/>
    </xf>
    <xf numFmtId="0" fontId="0" fillId="33" borderId="0" xfId="0" applyFill="1" applyAlignment="1">
      <alignment/>
    </xf>
    <xf numFmtId="0" fontId="33" fillId="0" borderId="10" xfId="0" applyFont="1" applyFill="1" applyBorder="1" applyAlignment="1">
      <alignment horizontal="center" vertical="center" wrapText="1"/>
    </xf>
    <xf numFmtId="0" fontId="33" fillId="0" borderId="10" xfId="54" applyFont="1" applyFill="1" applyBorder="1" applyAlignment="1">
      <alignment vertical="top" wrapText="1"/>
      <protection/>
    </xf>
    <xf numFmtId="4" fontId="33" fillId="0" borderId="10" xfId="0" applyNumberFormat="1" applyFont="1" applyFill="1" applyBorder="1" applyAlignment="1">
      <alignment horizontal="right" vertical="center" wrapText="1"/>
    </xf>
    <xf numFmtId="0" fontId="3" fillId="0" borderId="10" xfId="54" applyNumberFormat="1" applyFont="1" applyFill="1" applyBorder="1" applyAlignment="1">
      <alignment vertical="top" wrapText="1"/>
      <protection/>
    </xf>
    <xf numFmtId="4" fontId="3" fillId="0" borderId="10" xfId="0" applyNumberFormat="1" applyFont="1" applyFill="1" applyBorder="1" applyAlignment="1">
      <alignment horizontal="right" vertical="center" wrapText="1"/>
    </xf>
    <xf numFmtId="0" fontId="3" fillId="0" borderId="10" xfId="0" applyFont="1" applyBorder="1" applyAlignment="1">
      <alignment wrapText="1"/>
    </xf>
    <xf numFmtId="0" fontId="3" fillId="0" borderId="10" xfId="0" applyFont="1" applyFill="1" applyBorder="1" applyAlignment="1">
      <alignment horizontal="center" vertical="center" wrapText="1"/>
    </xf>
    <xf numFmtId="0" fontId="33" fillId="0" borderId="10" xfId="0" applyFont="1" applyBorder="1" applyAlignment="1">
      <alignment wrapText="1"/>
    </xf>
    <xf numFmtId="0" fontId="33" fillId="0" borderId="10" xfId="0" applyFont="1" applyFill="1" applyBorder="1" applyAlignment="1">
      <alignment wrapText="1"/>
    </xf>
    <xf numFmtId="0" fontId="3" fillId="0" borderId="13" xfId="0" applyFont="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179" fontId="1"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quotePrefix="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wrapText="1"/>
    </xf>
    <xf numFmtId="0" fontId="2" fillId="0" borderId="10" xfId="0" applyFont="1" applyFill="1" applyBorder="1" applyAlignment="1">
      <alignment horizontal="left" vertical="center" wrapText="1"/>
    </xf>
    <xf numFmtId="179" fontId="1" fillId="0" borderId="10" xfId="0" applyNumberFormat="1" applyFont="1" applyFill="1" applyBorder="1" applyAlignment="1" applyProtection="1">
      <alignment vertical="top" wrapText="1"/>
      <protection/>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1" fontId="32" fillId="0" borderId="10" xfId="0" applyNumberFormat="1" applyFont="1" applyFill="1" applyBorder="1" applyAlignment="1">
      <alignment horizontal="center" vertical="center" wrapText="1"/>
    </xf>
    <xf numFmtId="1" fontId="37" fillId="0" borderId="10" xfId="0" applyNumberFormat="1" applyFont="1" applyFill="1" applyBorder="1" applyAlignment="1">
      <alignment horizontal="center" vertical="center" wrapText="1"/>
    </xf>
    <xf numFmtId="179" fontId="2" fillId="0" borderId="10" xfId="0" applyNumberFormat="1" applyFont="1" applyFill="1" applyBorder="1" applyAlignment="1" quotePrefix="1">
      <alignment horizontal="center" vertical="center" wrapText="1"/>
    </xf>
    <xf numFmtId="179"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top" wrapText="1"/>
      <protection/>
    </xf>
    <xf numFmtId="1" fontId="2"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0" fontId="87" fillId="0" borderId="14" xfId="0" applyNumberFormat="1" applyFont="1" applyFill="1" applyBorder="1" applyAlignment="1">
      <alignment vertical="top" wrapText="1"/>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79" fontId="2" fillId="0" borderId="15" xfId="0" applyNumberFormat="1" applyFont="1" applyFill="1" applyBorder="1" applyAlignment="1" applyProtection="1">
      <alignment vertical="top" wrapText="1"/>
      <protection/>
    </xf>
    <xf numFmtId="179" fontId="2" fillId="0" borderId="15" xfId="0" applyNumberFormat="1" applyFont="1" applyFill="1" applyBorder="1" applyAlignment="1" applyProtection="1">
      <alignment vertical="center"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NumberFormat="1" applyFont="1" applyFill="1" applyBorder="1" applyAlignment="1">
      <alignment horizontal="center" vertical="center" wrapText="1"/>
    </xf>
    <xf numFmtId="0" fontId="33" fillId="0" borderId="10" xfId="0" applyFont="1" applyBorder="1" applyAlignment="1">
      <alignment vertical="center" wrapText="1"/>
    </xf>
    <xf numFmtId="0" fontId="34" fillId="0" borderId="10" xfId="0" applyFont="1" applyBorder="1" applyAlignment="1">
      <alignment horizontal="center" vertical="center"/>
    </xf>
    <xf numFmtId="0" fontId="34" fillId="0" borderId="10" xfId="0" applyFont="1" applyBorder="1" applyAlignment="1">
      <alignment vertical="center"/>
    </xf>
    <xf numFmtId="179" fontId="2" fillId="0" borderId="10" xfId="0" applyNumberFormat="1" applyFont="1" applyFill="1" applyBorder="1" applyAlignment="1">
      <alignment horizontal="left" vertical="center" wrapText="1"/>
    </xf>
    <xf numFmtId="179" fontId="1" fillId="0" borderId="10" xfId="0" applyNumberFormat="1" applyFont="1" applyFill="1" applyBorder="1" applyAlignment="1">
      <alignment horizontal="left"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1" fillId="0" borderId="10" xfId="0" applyNumberFormat="1" applyFont="1" applyFill="1" applyBorder="1" applyAlignment="1" applyProtection="1">
      <alignment horizontal="right" vertical="center" wrapText="1"/>
      <protection/>
    </xf>
    <xf numFmtId="0" fontId="88" fillId="0" borderId="10" xfId="0" applyFont="1" applyBorder="1" applyAlignment="1">
      <alignment vertical="center" wrapText="1"/>
    </xf>
    <xf numFmtId="0" fontId="89" fillId="0" borderId="10" xfId="0" applyFont="1" applyBorder="1" applyAlignment="1">
      <alignment horizontal="center" vertical="center"/>
    </xf>
    <xf numFmtId="0" fontId="89" fillId="0" borderId="10" xfId="0" applyFont="1" applyBorder="1" applyAlignment="1">
      <alignment horizontal="left" vertical="center" wrapText="1"/>
    </xf>
    <xf numFmtId="179" fontId="1" fillId="0" borderId="0" xfId="0" applyNumberFormat="1" applyFont="1" applyFill="1" applyAlignment="1">
      <alignment horizontal="right" vertical="top"/>
    </xf>
    <xf numFmtId="179" fontId="33" fillId="0" borderId="10" xfId="0" applyNumberFormat="1" applyFont="1" applyFill="1" applyBorder="1" applyAlignment="1">
      <alignment horizontal="center" vertical="center" wrapText="1"/>
    </xf>
    <xf numFmtId="4" fontId="33" fillId="0" borderId="10" xfId="60" applyNumberFormat="1" applyFont="1" applyFill="1" applyBorder="1" applyAlignment="1">
      <alignment horizontal="right" vertical="center" wrapText="1"/>
      <protection/>
    </xf>
    <xf numFmtId="4" fontId="35" fillId="0" borderId="10" xfId="60" applyNumberFormat="1" applyFont="1" applyFill="1" applyBorder="1" applyAlignment="1">
      <alignment vertical="center" wrapText="1"/>
      <protection/>
    </xf>
    <xf numFmtId="0" fontId="0" fillId="0" borderId="0" xfId="0" applyFont="1" applyFill="1" applyAlignment="1">
      <alignment/>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9" fontId="3" fillId="0" borderId="12" xfId="57" applyNumberFormat="1" applyFont="1" applyBorder="1" applyAlignment="1">
      <alignment horizontal="center" vertical="center"/>
      <protection/>
    </xf>
    <xf numFmtId="4" fontId="3" fillId="0" borderId="12" xfId="0" applyNumberFormat="1" applyFont="1" applyFill="1" applyBorder="1" applyAlignment="1">
      <alignment horizontal="right" vertical="center" wrapText="1"/>
    </xf>
    <xf numFmtId="0" fontId="34" fillId="0" borderId="10" xfId="0" applyFont="1" applyBorder="1" applyAlignment="1">
      <alignment wrapText="1"/>
    </xf>
    <xf numFmtId="0" fontId="36" fillId="0" borderId="10" xfId="0" applyFont="1" applyBorder="1" applyAlignment="1">
      <alignment wrapText="1"/>
    </xf>
    <xf numFmtId="0" fontId="33" fillId="0" borderId="10" xfId="54" applyFont="1" applyBorder="1" applyAlignment="1">
      <alignment vertical="top"/>
      <protection/>
    </xf>
    <xf numFmtId="0" fontId="90" fillId="0" borderId="10" xfId="0" applyFont="1" applyBorder="1" applyAlignment="1">
      <alignment horizontal="left" vertical="top" wrapText="1"/>
    </xf>
    <xf numFmtId="0" fontId="91" fillId="0" borderId="10" xfId="0" applyFont="1" applyBorder="1" applyAlignment="1">
      <alignment horizontal="left" vertical="top" wrapText="1"/>
    </xf>
    <xf numFmtId="0" fontId="36" fillId="0" borderId="0" xfId="0" applyFont="1" applyAlignment="1">
      <alignment horizontal="center" vertical="center"/>
    </xf>
    <xf numFmtId="0" fontId="36"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6" fillId="0" borderId="10" xfId="0" applyFont="1" applyBorder="1" applyAlignment="1">
      <alignment horizontal="left" vertical="center" wrapText="1"/>
    </xf>
    <xf numFmtId="0" fontId="33" fillId="0" borderId="10" xfId="60" applyFont="1" applyFill="1" applyBorder="1" applyAlignment="1">
      <alignment vertical="center" wrapText="1"/>
      <protection/>
    </xf>
    <xf numFmtId="0" fontId="3" fillId="0" borderId="10" xfId="0" applyFont="1" applyBorder="1" applyAlignment="1">
      <alignment vertical="center" wrapText="1"/>
    </xf>
    <xf numFmtId="0" fontId="2" fillId="0" borderId="15" xfId="0" applyFont="1" applyFill="1" applyBorder="1" applyAlignment="1">
      <alignment vertical="top" wrapText="1"/>
    </xf>
    <xf numFmtId="0" fontId="2" fillId="0" borderId="0" xfId="0" applyFont="1" applyFill="1" applyAlignment="1">
      <alignment wrapText="1"/>
    </xf>
    <xf numFmtId="0" fontId="1" fillId="0" borderId="15"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15" xfId="0" applyFont="1" applyFill="1" applyBorder="1" applyAlignment="1">
      <alignment vertical="top" wrapText="1"/>
    </xf>
    <xf numFmtId="0" fontId="17" fillId="0" borderId="0" xfId="0" applyFont="1" applyFill="1" applyAlignment="1" applyProtection="1">
      <alignment vertical="top"/>
      <protection/>
    </xf>
    <xf numFmtId="0" fontId="0" fillId="0" borderId="0" xfId="0" applyFill="1" applyAlignment="1">
      <alignment/>
    </xf>
    <xf numFmtId="0" fontId="17" fillId="0" borderId="0" xfId="0" applyFont="1" applyFill="1" applyAlignment="1" applyProtection="1">
      <alignment horizontal="center" vertical="top"/>
      <protection/>
    </xf>
    <xf numFmtId="0" fontId="1" fillId="0" borderId="0" xfId="0" applyFont="1" applyFill="1" applyAlignment="1" applyProtection="1">
      <alignment vertical="top" wrapText="1"/>
      <protection/>
    </xf>
    <xf numFmtId="0" fontId="1" fillId="0" borderId="0" xfId="0" applyFont="1" applyFill="1" applyAlignment="1" applyProtection="1">
      <alignment vertical="top"/>
      <protection/>
    </xf>
    <xf numFmtId="0" fontId="0" fillId="0" borderId="0" xfId="0" applyFill="1" applyAlignment="1" applyProtection="1">
      <alignment horizontal="center" vertical="top"/>
      <protection/>
    </xf>
    <xf numFmtId="0" fontId="1" fillId="0" borderId="0" xfId="0" applyFont="1" applyFill="1" applyAlignment="1" applyProtection="1">
      <alignment horizontal="center" vertical="top" wrapText="1"/>
      <protection/>
    </xf>
    <xf numFmtId="179" fontId="1" fillId="0" borderId="0" xfId="0" applyNumberFormat="1" applyFont="1" applyFill="1" applyAlignment="1" applyProtection="1">
      <alignment vertical="top" wrapText="1"/>
      <protection/>
    </xf>
    <xf numFmtId="179" fontId="17" fillId="0" borderId="0" xfId="0" applyNumberFormat="1" applyFont="1" applyFill="1" applyAlignment="1" applyProtection="1">
      <alignment horizontal="right" vertical="top"/>
      <protection/>
    </xf>
    <xf numFmtId="0" fontId="2" fillId="0" borderId="16" xfId="0" applyFont="1" applyFill="1" applyBorder="1" applyAlignment="1" applyProtection="1">
      <alignment horizontal="center" vertical="center"/>
      <protection/>
    </xf>
    <xf numFmtId="0" fontId="31" fillId="0" borderId="16" xfId="0" applyFont="1" applyFill="1" applyBorder="1" applyAlignment="1" applyProtection="1">
      <alignment horizontal="center" vertical="center"/>
      <protection/>
    </xf>
    <xf numFmtId="0" fontId="31" fillId="0" borderId="17" xfId="0" applyFont="1" applyFill="1" applyBorder="1" applyAlignment="1" applyProtection="1">
      <alignment horizontal="center" vertical="center"/>
      <protection/>
    </xf>
    <xf numFmtId="179" fontId="31" fillId="0" borderId="16" xfId="0" applyNumberFormat="1" applyFont="1" applyFill="1" applyBorder="1" applyAlignment="1" applyProtection="1">
      <alignment horizontal="center" vertical="center" wrapText="1"/>
      <protection/>
    </xf>
    <xf numFmtId="0" fontId="31" fillId="0" borderId="18" xfId="0" applyFont="1" applyFill="1" applyBorder="1" applyAlignment="1" applyProtection="1">
      <alignment horizontal="center" vertical="center"/>
      <protection/>
    </xf>
    <xf numFmtId="0" fontId="31" fillId="0" borderId="19" xfId="0" applyFont="1" applyFill="1" applyBorder="1" applyAlignment="1" applyProtection="1">
      <alignment horizontal="center" vertical="top"/>
      <protection/>
    </xf>
    <xf numFmtId="0" fontId="31" fillId="0" borderId="20" xfId="0" applyFont="1" applyFill="1" applyBorder="1" applyAlignment="1" applyProtection="1">
      <alignment horizontal="center" vertical="top"/>
      <protection/>
    </xf>
    <xf numFmtId="0" fontId="31" fillId="0" borderId="21" xfId="0" applyFont="1" applyFill="1" applyBorder="1" applyAlignment="1" applyProtection="1">
      <alignment horizontal="center" vertical="top"/>
      <protection/>
    </xf>
    <xf numFmtId="1" fontId="31" fillId="0" borderId="21" xfId="0" applyNumberFormat="1" applyFont="1" applyFill="1" applyBorder="1" applyAlignment="1" applyProtection="1">
      <alignment horizontal="center" vertical="top"/>
      <protection/>
    </xf>
    <xf numFmtId="179" fontId="2" fillId="0" borderId="10" xfId="0" applyNumberFormat="1" applyFont="1" applyFill="1" applyBorder="1" applyAlignment="1">
      <alignment horizontal="justify" vertical="center" wrapText="1"/>
    </xf>
    <xf numFmtId="49" fontId="14"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xf>
    <xf numFmtId="0" fontId="32" fillId="0" borderId="10" xfId="0" applyFont="1" applyFill="1" applyBorder="1" applyAlignment="1">
      <alignment horizontal="left" vertical="center" wrapText="1"/>
    </xf>
    <xf numFmtId="179" fontId="37" fillId="0" borderId="10" xfId="0" applyNumberFormat="1" applyFont="1" applyFill="1" applyBorder="1" applyAlignment="1">
      <alignment horizontal="left" vertical="center" wrapText="1"/>
    </xf>
    <xf numFmtId="49" fontId="27" fillId="0" borderId="10" xfId="0" applyNumberFormat="1" applyFont="1" applyFill="1" applyBorder="1" applyAlignment="1">
      <alignment horizontal="center" vertical="center"/>
    </xf>
    <xf numFmtId="49" fontId="32" fillId="0" borderId="10" xfId="0" applyNumberFormat="1" applyFont="1" applyFill="1" applyBorder="1" applyAlignment="1">
      <alignment horizontal="left" vertical="center" wrapText="1"/>
    </xf>
    <xf numFmtId="0" fontId="37" fillId="0" borderId="10" xfId="0" applyFont="1" applyFill="1" applyBorder="1" applyAlignment="1">
      <alignment vertical="center" wrapText="1"/>
    </xf>
    <xf numFmtId="49" fontId="1" fillId="0" borderId="10" xfId="0" applyNumberFormat="1" applyFont="1" applyFill="1" applyBorder="1" applyAlignment="1">
      <alignment horizontal="center" vertical="top"/>
    </xf>
    <xf numFmtId="0" fontId="32" fillId="0" borderId="10" xfId="0" applyFont="1" applyFill="1" applyBorder="1" applyAlignment="1">
      <alignment vertical="center" wrapText="1"/>
    </xf>
    <xf numFmtId="179" fontId="3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top"/>
    </xf>
    <xf numFmtId="179" fontId="3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vertical="center"/>
    </xf>
    <xf numFmtId="179" fontId="39"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0" fontId="2" fillId="0" borderId="10" xfId="0" applyNumberFormat="1" applyFont="1" applyFill="1" applyBorder="1" applyAlignment="1">
      <alignment vertical="center" wrapText="1"/>
    </xf>
    <xf numFmtId="179" fontId="2" fillId="0" borderId="10" xfId="0" applyNumberFormat="1" applyFont="1" applyFill="1" applyBorder="1" applyAlignment="1">
      <alignment vertical="top"/>
    </xf>
    <xf numFmtId="0" fontId="1" fillId="0" borderId="10" xfId="0" applyNumberFormat="1" applyFont="1" applyFill="1" applyBorder="1" applyAlignment="1">
      <alignment vertical="center" wrapText="1"/>
    </xf>
    <xf numFmtId="0" fontId="2" fillId="0" borderId="10"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2" fillId="0" borderId="14" xfId="0" applyNumberFormat="1" applyFont="1" applyFill="1" applyBorder="1" applyAlignment="1">
      <alignment vertical="top" wrapText="1"/>
    </xf>
    <xf numFmtId="0" fontId="1" fillId="0" borderId="10" xfId="0" applyFont="1" applyFill="1" applyBorder="1" applyAlignment="1">
      <alignment vertical="center" wrapText="1"/>
    </xf>
    <xf numFmtId="49" fontId="2" fillId="0" borderId="21" xfId="0" applyNumberFormat="1" applyFont="1" applyFill="1" applyBorder="1" applyAlignment="1">
      <alignment horizontal="center" vertical="center" wrapText="1"/>
    </xf>
    <xf numFmtId="49" fontId="2" fillId="0" borderId="21" xfId="0" applyNumberFormat="1" applyFont="1" applyFill="1" applyBorder="1" applyAlignment="1">
      <alignment horizontal="left" vertical="center" wrapText="1"/>
    </xf>
    <xf numFmtId="49" fontId="1" fillId="0" borderId="21"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179" fontId="17" fillId="0" borderId="0" xfId="0" applyNumberFormat="1" applyFont="1" applyFill="1" applyAlignment="1">
      <alignment horizontal="justify" vertical="top" wrapText="1"/>
    </xf>
    <xf numFmtId="179" fontId="0" fillId="0" borderId="0" xfId="0" applyNumberFormat="1" applyFill="1" applyAlignment="1">
      <alignment horizontal="justify" vertical="top" wrapText="1"/>
    </xf>
    <xf numFmtId="179" fontId="12" fillId="0" borderId="0" xfId="0" applyNumberFormat="1" applyFont="1" applyFill="1" applyAlignment="1">
      <alignment horizontal="justify" vertical="top" wrapText="1"/>
    </xf>
    <xf numFmtId="179" fontId="11" fillId="0" borderId="0" xfId="0" applyNumberFormat="1" applyFont="1" applyFill="1" applyAlignment="1">
      <alignment horizontal="center" vertical="top"/>
    </xf>
    <xf numFmtId="179" fontId="11" fillId="0" borderId="0" xfId="0" applyNumberFormat="1" applyFont="1" applyFill="1" applyBorder="1" applyAlignment="1">
      <alignment horizontal="left" vertical="top" wrapText="1"/>
    </xf>
    <xf numFmtId="179" fontId="11" fillId="0" borderId="0" xfId="0" applyNumberFormat="1" applyFont="1" applyFill="1" applyBorder="1" applyAlignment="1">
      <alignment horizontal="center" vertical="top" wrapText="1"/>
    </xf>
    <xf numFmtId="179" fontId="11" fillId="0" borderId="0" xfId="0" applyNumberFormat="1" applyFont="1" applyFill="1" applyBorder="1" applyAlignment="1">
      <alignment vertical="top" wrapText="1"/>
    </xf>
    <xf numFmtId="179" fontId="0" fillId="0" borderId="0" xfId="0" applyNumberFormat="1" applyFont="1" applyFill="1" applyAlignment="1">
      <alignment horizontal="justify" vertical="top" wrapText="1"/>
    </xf>
    <xf numFmtId="179" fontId="28" fillId="0" borderId="10" xfId="0" applyNumberFormat="1" applyFont="1" applyFill="1" applyBorder="1" applyAlignment="1">
      <alignment horizontal="justify" vertical="center" wrapText="1"/>
    </xf>
    <xf numFmtId="179" fontId="28" fillId="0" borderId="10" xfId="0" applyNumberFormat="1" applyFont="1" applyFill="1" applyBorder="1" applyAlignment="1">
      <alignment horizontal="center" vertical="center"/>
    </xf>
    <xf numFmtId="179" fontId="28" fillId="0" borderId="10" xfId="0" applyNumberFormat="1" applyFont="1" applyFill="1" applyBorder="1" applyAlignment="1">
      <alignment horizontal="left" vertical="center"/>
    </xf>
    <xf numFmtId="179" fontId="2" fillId="0" borderId="10" xfId="0" applyNumberFormat="1" applyFont="1" applyFill="1" applyBorder="1" applyAlignment="1">
      <alignment vertical="center" wrapText="1"/>
    </xf>
    <xf numFmtId="179" fontId="19" fillId="0" borderId="10" xfId="0" applyNumberFormat="1" applyFont="1" applyFill="1" applyBorder="1" applyAlignment="1">
      <alignment horizontal="left" vertical="center"/>
    </xf>
    <xf numFmtId="49" fontId="30" fillId="0" borderId="10" xfId="0" applyNumberFormat="1" applyFont="1" applyFill="1" applyBorder="1" applyAlignment="1">
      <alignment horizontal="left" vertical="center" wrapText="1"/>
    </xf>
    <xf numFmtId="179" fontId="1" fillId="0" borderId="15" xfId="0" applyNumberFormat="1" applyFont="1" applyFill="1" applyBorder="1" applyAlignment="1" applyProtection="1">
      <alignment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1" fillId="0" borderId="10" xfId="59" applyNumberFormat="1" applyFont="1" applyFill="1" applyBorder="1" applyAlignment="1">
      <alignment horizontal="center" vertical="center" wrapText="1"/>
      <protection/>
    </xf>
    <xf numFmtId="49" fontId="13" fillId="0" borderId="10" xfId="0" applyNumberFormat="1" applyFont="1" applyFill="1" applyBorder="1" applyAlignment="1">
      <alignment horizontal="left" vertical="center" wrapText="1"/>
    </xf>
    <xf numFmtId="1" fontId="1" fillId="0" borderId="10" xfId="0" applyNumberFormat="1" applyFont="1" applyFill="1" applyBorder="1" applyAlignment="1">
      <alignment horizontal="center" vertical="center"/>
    </xf>
    <xf numFmtId="179" fontId="2" fillId="0" borderId="10" xfId="59" applyNumberFormat="1" applyFont="1" applyFill="1" applyBorder="1" applyAlignment="1">
      <alignment horizontal="center" vertical="center" wrapText="1"/>
      <protection/>
    </xf>
    <xf numFmtId="179" fontId="0" fillId="0" borderId="10" xfId="0" applyNumberFormat="1" applyFill="1" applyBorder="1" applyAlignment="1">
      <alignment vertical="top"/>
    </xf>
    <xf numFmtId="179" fontId="0" fillId="0" borderId="10" xfId="0" applyNumberFormat="1" applyFont="1" applyFill="1" applyBorder="1" applyAlignment="1">
      <alignment vertical="top"/>
    </xf>
    <xf numFmtId="179" fontId="17" fillId="0" borderId="10" xfId="0" applyNumberFormat="1" applyFont="1" applyFill="1" applyBorder="1" applyAlignment="1">
      <alignment vertical="top" wrapText="1"/>
    </xf>
    <xf numFmtId="0" fontId="40" fillId="0" borderId="0" xfId="0" applyFont="1" applyFill="1" applyAlignment="1">
      <alignment vertical="top" wrapText="1"/>
    </xf>
    <xf numFmtId="0" fontId="32" fillId="0" borderId="0" xfId="0" applyFont="1" applyFill="1" applyAlignment="1">
      <alignment horizontal="center" vertical="center" wrapText="1"/>
    </xf>
    <xf numFmtId="0" fontId="32" fillId="0" borderId="0" xfId="0" applyFont="1" applyFill="1" applyAlignment="1">
      <alignment vertical="center" wrapText="1"/>
    </xf>
    <xf numFmtId="0" fontId="32" fillId="0" borderId="10" xfId="0" applyFont="1" applyFill="1" applyBorder="1" applyAlignment="1">
      <alignment horizontal="center" vertical="center" wrapText="1"/>
    </xf>
    <xf numFmtId="179" fontId="2" fillId="0" borderId="10" xfId="0" applyNumberFormat="1" applyFont="1" applyFill="1" applyBorder="1" applyAlignment="1">
      <alignment horizontal="justify" vertical="top" wrapText="1"/>
    </xf>
    <xf numFmtId="4" fontId="4" fillId="0" borderId="10" xfId="0" applyNumberFormat="1" applyFont="1" applyFill="1" applyBorder="1" applyAlignment="1">
      <alignment horizontal="right" vertical="center" wrapText="1"/>
    </xf>
    <xf numFmtId="0" fontId="3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4" fontId="1" fillId="0" borderId="10" xfId="0" applyNumberFormat="1" applyFont="1" applyFill="1" applyBorder="1" applyAlignment="1">
      <alignment vertical="center" wrapText="1"/>
    </xf>
    <xf numFmtId="0" fontId="37" fillId="0" borderId="10" xfId="0" applyFont="1" applyFill="1" applyBorder="1" applyAlignment="1">
      <alignment vertical="top" wrapText="1"/>
    </xf>
    <xf numFmtId="0" fontId="32" fillId="0" borderId="10" xfId="0" applyFont="1" applyFill="1" applyBorder="1" applyAlignment="1">
      <alignment vertical="top" wrapText="1"/>
    </xf>
    <xf numFmtId="0" fontId="32" fillId="0" borderId="10" xfId="0" applyFont="1" applyFill="1" applyBorder="1" applyAlignment="1">
      <alignment horizontal="left" wrapText="1"/>
    </xf>
    <xf numFmtId="1" fontId="37" fillId="0" borderId="10" xfId="0" applyNumberFormat="1" applyFont="1" applyFill="1" applyBorder="1" applyAlignment="1">
      <alignment horizontal="center" vertical="center"/>
    </xf>
    <xf numFmtId="0" fontId="2" fillId="0" borderId="10" xfId="0" applyFont="1" applyFill="1" applyBorder="1" applyAlignment="1">
      <alignment horizontal="left" wrapText="1"/>
    </xf>
    <xf numFmtId="0" fontId="37" fillId="0" borderId="10" xfId="0" applyFont="1" applyFill="1" applyBorder="1" applyAlignment="1">
      <alignment horizontal="left" vertical="top" wrapText="1"/>
    </xf>
    <xf numFmtId="0" fontId="37" fillId="0" borderId="10" xfId="0" applyFont="1" applyFill="1" applyBorder="1" applyAlignment="1">
      <alignment wrapText="1"/>
    </xf>
    <xf numFmtId="179" fontId="1" fillId="0" borderId="15" xfId="0" applyNumberFormat="1" applyFont="1" applyFill="1" applyBorder="1" applyAlignment="1" applyProtection="1">
      <alignment vertical="top" wrapText="1"/>
      <protection/>
    </xf>
    <xf numFmtId="0" fontId="32" fillId="0" borderId="10" xfId="0" applyFont="1" applyFill="1" applyBorder="1" applyAlignment="1">
      <alignment wrapText="1"/>
    </xf>
    <xf numFmtId="179" fontId="47" fillId="0" borderId="0" xfId="0" applyNumberFormat="1" applyFont="1" applyFill="1" applyAlignment="1">
      <alignment horizontal="left" vertical="top" wrapText="1"/>
    </xf>
    <xf numFmtId="179" fontId="47" fillId="0" borderId="0" xfId="0" applyNumberFormat="1" applyFont="1" applyFill="1" applyAlignment="1">
      <alignment vertical="top"/>
    </xf>
    <xf numFmtId="0" fontId="2" fillId="0" borderId="22" xfId="0" applyFont="1" applyFill="1" applyBorder="1" applyAlignment="1">
      <alignment horizontal="left" vertical="center" wrapText="1"/>
    </xf>
    <xf numFmtId="0" fontId="1" fillId="0" borderId="22" xfId="0" applyFont="1" applyFill="1" applyBorder="1" applyAlignment="1">
      <alignment horizontal="left" vertical="center" wrapText="1"/>
    </xf>
    <xf numFmtId="1" fontId="2" fillId="32" borderId="10" xfId="0" applyNumberFormat="1" applyFont="1" applyFill="1" applyBorder="1" applyAlignment="1">
      <alignment horizontal="center" vertical="center" wrapText="1"/>
    </xf>
    <xf numFmtId="1" fontId="1" fillId="32" borderId="10" xfId="0" applyNumberFormat="1" applyFont="1" applyFill="1" applyBorder="1" applyAlignment="1">
      <alignment horizontal="center" vertical="center" wrapText="1"/>
    </xf>
    <xf numFmtId="179" fontId="2" fillId="32" borderId="15" xfId="0" applyNumberFormat="1" applyFont="1" applyFill="1" applyBorder="1" applyAlignment="1" applyProtection="1">
      <alignment vertical="center" wrapText="1"/>
      <protection/>
    </xf>
    <xf numFmtId="179" fontId="2" fillId="32" borderId="10" xfId="0" applyNumberFormat="1" applyFont="1" applyFill="1" applyBorder="1" applyAlignment="1" quotePrefix="1">
      <alignment horizontal="center" vertical="center" wrapText="1"/>
    </xf>
    <xf numFmtId="179" fontId="2" fillId="32" borderId="10" xfId="0" applyNumberFormat="1" applyFont="1" applyFill="1" applyBorder="1" applyAlignment="1">
      <alignment horizontal="center" vertical="center" wrapText="1"/>
    </xf>
    <xf numFmtId="0" fontId="2" fillId="32" borderId="10" xfId="0" applyFont="1" applyFill="1" applyBorder="1" applyAlignment="1">
      <alignment horizontal="left" vertical="center" wrapText="1"/>
    </xf>
    <xf numFmtId="179" fontId="1" fillId="32" borderId="10" xfId="0" applyNumberFormat="1" applyFont="1" applyFill="1" applyBorder="1" applyAlignment="1" applyProtection="1">
      <alignment vertical="center" wrapText="1"/>
      <protection/>
    </xf>
    <xf numFmtId="179" fontId="1" fillId="32" borderId="10" xfId="0" applyNumberFormat="1" applyFont="1" applyFill="1" applyBorder="1" applyAlignment="1" quotePrefix="1">
      <alignment horizontal="center" vertical="center" wrapText="1"/>
    </xf>
    <xf numFmtId="179" fontId="1"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4" fontId="2" fillId="0" borderId="21" xfId="0" applyNumberFormat="1" applyFont="1" applyFill="1" applyBorder="1" applyAlignment="1">
      <alignment horizontal="right" vertical="center" wrapText="1"/>
    </xf>
    <xf numFmtId="0" fontId="2" fillId="0" borderId="0" xfId="0" applyFont="1" applyAlignment="1">
      <alignment wrapText="1"/>
    </xf>
    <xf numFmtId="49" fontId="2"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left" vertical="center" wrapText="1"/>
    </xf>
    <xf numFmtId="0" fontId="2" fillId="0" borderId="10" xfId="0" applyFont="1" applyBorder="1" applyAlignment="1">
      <alignment wrapText="1"/>
    </xf>
    <xf numFmtId="4" fontId="3" fillId="0" borderId="10" xfId="60" applyNumberFormat="1" applyFont="1" applyFill="1" applyBorder="1" applyAlignment="1">
      <alignment horizontal="right" vertical="center" wrapText="1"/>
      <protection/>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26" fillId="0" borderId="0" xfId="0" applyFont="1" applyFill="1" applyAlignment="1" applyProtection="1">
      <alignment horizontal="center" vertical="top" wrapText="1"/>
      <protection/>
    </xf>
    <xf numFmtId="0" fontId="1" fillId="0" borderId="0" xfId="0" applyFont="1" applyFill="1" applyAlignment="1" applyProtection="1">
      <alignment horizontal="right" vertical="top"/>
      <protection/>
    </xf>
    <xf numFmtId="0" fontId="1" fillId="0" borderId="0" xfId="0" applyFont="1" applyFill="1" applyAlignment="1" applyProtection="1">
      <alignment horizontal="right" vertical="top" wrapText="1"/>
      <protection/>
    </xf>
    <xf numFmtId="179" fontId="2" fillId="0" borderId="10" xfId="0" applyNumberFormat="1" applyFont="1" applyFill="1" applyBorder="1" applyAlignment="1">
      <alignment horizontal="center" vertical="center" wrapText="1"/>
    </xf>
    <xf numFmtId="179" fontId="47" fillId="0" borderId="0" xfId="0" applyNumberFormat="1" applyFont="1" applyFill="1" applyBorder="1" applyAlignment="1">
      <alignment horizontal="left" vertical="top" wrapText="1"/>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right" vertical="center" wrapText="1"/>
      <protection/>
    </xf>
    <xf numFmtId="0" fontId="1" fillId="0" borderId="0" xfId="0" applyFont="1" applyFill="1" applyAlignment="1" applyProtection="1">
      <alignment horizontal="right" vertical="center"/>
      <protection/>
    </xf>
    <xf numFmtId="0" fontId="32" fillId="0" borderId="0" xfId="0" applyFont="1" applyFill="1" applyAlignment="1">
      <alignment horizontal="center" vertical="center" wrapText="1"/>
    </xf>
    <xf numFmtId="0" fontId="37" fillId="0" borderId="0" xfId="0" applyFont="1" applyFill="1" applyBorder="1" applyAlignment="1">
      <alignment horizontal="right"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ходы" xfId="54"/>
    <cellStyle name="Обычный_Доходы2012" xfId="55"/>
    <cellStyle name="Обычный_Доходы2013" xfId="56"/>
    <cellStyle name="Обычный_Доходы2014" xfId="57"/>
    <cellStyle name="Обычный_Доходы2015" xfId="58"/>
    <cellStyle name="Обычный_Лист1" xfId="59"/>
    <cellStyle name="Обычный_Лист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Normal="115" zoomScaleSheetLayoutView="85" workbookViewId="0" topLeftCell="A1">
      <selection activeCell="B1" sqref="B1:C1"/>
    </sheetView>
  </sheetViews>
  <sheetFormatPr defaultColWidth="9.00390625" defaultRowHeight="12.75"/>
  <cols>
    <col min="1" max="1" width="30.00390625" style="0" customWidth="1"/>
    <col min="2" max="2" width="69.625" style="0" customWidth="1"/>
    <col min="3" max="3" width="23.375" style="0" customWidth="1"/>
    <col min="4" max="4" width="4.375" style="0" customWidth="1"/>
  </cols>
  <sheetData>
    <row r="1" spans="2:4" ht="120" customHeight="1">
      <c r="B1" s="317" t="s">
        <v>878</v>
      </c>
      <c r="C1" s="318"/>
      <c r="D1" s="71"/>
    </row>
    <row r="2" spans="2:4" ht="22.5" customHeight="1">
      <c r="B2" s="78"/>
      <c r="C2" s="79"/>
      <c r="D2" s="71"/>
    </row>
    <row r="3" spans="1:4" ht="36.75" customHeight="1">
      <c r="A3" s="319" t="s">
        <v>583</v>
      </c>
      <c r="B3" s="319"/>
      <c r="C3" s="319"/>
      <c r="D3" s="71" t="s">
        <v>180</v>
      </c>
    </row>
    <row r="4" spans="1:4" ht="11.25" customHeight="1">
      <c r="A4" s="80"/>
      <c r="B4" s="80"/>
      <c r="C4" s="80"/>
      <c r="D4" s="71"/>
    </row>
    <row r="5" ht="15">
      <c r="C5" s="67" t="s">
        <v>13</v>
      </c>
    </row>
    <row r="6" spans="1:3" ht="43.5" customHeight="1">
      <c r="A6" s="73" t="s">
        <v>311</v>
      </c>
      <c r="B6" s="73" t="s">
        <v>29</v>
      </c>
      <c r="C6" s="73" t="s">
        <v>65</v>
      </c>
    </row>
    <row r="7" spans="1:3" ht="17.25" customHeight="1">
      <c r="A7" s="72">
        <v>1</v>
      </c>
      <c r="B7" s="72">
        <v>2</v>
      </c>
      <c r="C7" s="72">
        <v>3</v>
      </c>
    </row>
    <row r="8" spans="1:3" ht="45" customHeight="1">
      <c r="A8" s="73" t="s">
        <v>330</v>
      </c>
      <c r="B8" s="118" t="s">
        <v>312</v>
      </c>
      <c r="C8" s="74">
        <f>C9</f>
        <v>39698334.76999998</v>
      </c>
    </row>
    <row r="9" spans="1:3" ht="38.25" customHeight="1">
      <c r="A9" s="73" t="s">
        <v>313</v>
      </c>
      <c r="B9" s="118" t="s">
        <v>314</v>
      </c>
      <c r="C9" s="77">
        <f>C14+C10</f>
        <v>39698334.76999998</v>
      </c>
    </row>
    <row r="10" spans="1:3" ht="20.25" customHeight="1">
      <c r="A10" s="73" t="s">
        <v>315</v>
      </c>
      <c r="B10" s="118" t="s">
        <v>316</v>
      </c>
      <c r="C10" s="74">
        <f>C11</f>
        <v>-461836767.22</v>
      </c>
    </row>
    <row r="11" spans="1:3" ht="20.25" customHeight="1">
      <c r="A11" s="76" t="s">
        <v>317</v>
      </c>
      <c r="B11" s="119" t="s">
        <v>318</v>
      </c>
      <c r="C11" s="77">
        <f>C12</f>
        <v>-461836767.22</v>
      </c>
    </row>
    <row r="12" spans="1:3" ht="20.25" customHeight="1">
      <c r="A12" s="76" t="s">
        <v>319</v>
      </c>
      <c r="B12" s="119" t="s">
        <v>320</v>
      </c>
      <c r="C12" s="75">
        <f>C13</f>
        <v>-461836767.22</v>
      </c>
    </row>
    <row r="13" spans="1:3" ht="37.5" customHeight="1">
      <c r="A13" s="76" t="s">
        <v>321</v>
      </c>
      <c r="B13" s="119" t="s">
        <v>322</v>
      </c>
      <c r="C13" s="77">
        <f>-'Доходы 2021'!C154-2421294.96</f>
        <v>-461836767.22</v>
      </c>
    </row>
    <row r="14" spans="1:3" ht="18.75" customHeight="1">
      <c r="A14" s="73" t="s">
        <v>323</v>
      </c>
      <c r="B14" s="118" t="s">
        <v>324</v>
      </c>
      <c r="C14" s="74">
        <f>C15</f>
        <v>501535101.99</v>
      </c>
    </row>
    <row r="15" spans="1:3" ht="18.75" customHeight="1">
      <c r="A15" s="76" t="s">
        <v>325</v>
      </c>
      <c r="B15" s="119" t="s">
        <v>324</v>
      </c>
      <c r="C15" s="77">
        <f>C16</f>
        <v>501535101.99</v>
      </c>
    </row>
    <row r="16" spans="1:3" ht="18.75" customHeight="1">
      <c r="A16" s="76" t="s">
        <v>326</v>
      </c>
      <c r="B16" s="119" t="s">
        <v>327</v>
      </c>
      <c r="C16" s="75">
        <f>C17</f>
        <v>501535101.99</v>
      </c>
    </row>
    <row r="17" spans="1:3" ht="36.75" customHeight="1">
      <c r="A17" s="76" t="s">
        <v>328</v>
      </c>
      <c r="B17" s="119" t="s">
        <v>329</v>
      </c>
      <c r="C17" s="75">
        <f>'Ведомственная 2021'!G15+2421294.96</f>
        <v>501535101.99</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54"/>
  <sheetViews>
    <sheetView view="pageBreakPreview" zoomScale="90" zoomScaleSheetLayoutView="90" workbookViewId="0" topLeftCell="A1">
      <selection activeCell="B2" sqref="B2:C5"/>
    </sheetView>
  </sheetViews>
  <sheetFormatPr defaultColWidth="9.00390625" defaultRowHeight="12.75"/>
  <cols>
    <col min="1" max="1" width="20.00390625" style="70" customWidth="1"/>
    <col min="2" max="2" width="65.50390625" style="0" customWidth="1"/>
    <col min="3" max="3" width="13.625" style="181" customWidth="1"/>
  </cols>
  <sheetData>
    <row r="1" spans="1:3" ht="15">
      <c r="A1" s="34"/>
      <c r="B1" s="35"/>
      <c r="C1" s="177" t="s">
        <v>230</v>
      </c>
    </row>
    <row r="2" spans="1:3" ht="15">
      <c r="A2" s="34"/>
      <c r="B2" s="321" t="s">
        <v>879</v>
      </c>
      <c r="C2" s="322"/>
    </row>
    <row r="3" spans="1:3" ht="15">
      <c r="A3" s="36"/>
      <c r="B3" s="322"/>
      <c r="C3" s="322"/>
    </row>
    <row r="4" spans="1:3" ht="33" customHeight="1">
      <c r="A4" s="36"/>
      <c r="B4" s="322"/>
      <c r="C4" s="322"/>
    </row>
    <row r="5" spans="1:3" ht="45.75" customHeight="1">
      <c r="A5" s="36"/>
      <c r="B5" s="322"/>
      <c r="C5" s="322"/>
    </row>
    <row r="6" spans="1:3" ht="18" customHeight="1">
      <c r="A6" s="37"/>
      <c r="B6" s="37"/>
      <c r="C6" s="177"/>
    </row>
    <row r="7" spans="1:3" ht="21" customHeight="1">
      <c r="A7" s="320" t="s">
        <v>573</v>
      </c>
      <c r="B7" s="320"/>
      <c r="C7" s="320"/>
    </row>
    <row r="8" spans="1:3" ht="15">
      <c r="A8" s="68"/>
      <c r="B8" s="38"/>
      <c r="C8" s="177" t="s">
        <v>13</v>
      </c>
    </row>
    <row r="9" spans="1:3" ht="36" customHeight="1">
      <c r="A9" s="39" t="s">
        <v>63</v>
      </c>
      <c r="B9" s="40" t="s">
        <v>64</v>
      </c>
      <c r="C9" s="178" t="s">
        <v>65</v>
      </c>
    </row>
    <row r="10" spans="1:3" ht="12.75">
      <c r="A10" s="40" t="s">
        <v>66</v>
      </c>
      <c r="B10" s="87" t="s">
        <v>67</v>
      </c>
      <c r="C10" s="179">
        <f>C11+C16+C26+C41+C45+C50+C54+C58+C69+C38</f>
        <v>64816054</v>
      </c>
    </row>
    <row r="11" spans="1:3" ht="12.75">
      <c r="A11" s="40" t="s">
        <v>68</v>
      </c>
      <c r="B11" s="87" t="s">
        <v>69</v>
      </c>
      <c r="C11" s="179">
        <f>C12</f>
        <v>50249422</v>
      </c>
    </row>
    <row r="12" spans="1:3" ht="12.75">
      <c r="A12" s="40" t="s">
        <v>70</v>
      </c>
      <c r="B12" s="87" t="s">
        <v>71</v>
      </c>
      <c r="C12" s="179">
        <f>C13+C14+C15</f>
        <v>50249422</v>
      </c>
    </row>
    <row r="13" spans="1:3" ht="44.25" customHeight="1">
      <c r="A13" s="41" t="s">
        <v>72</v>
      </c>
      <c r="B13" s="86" t="s">
        <v>147</v>
      </c>
      <c r="C13" s="125">
        <f>45069922+2875194</f>
        <v>47945116</v>
      </c>
    </row>
    <row r="14" spans="1:3" ht="61.5" customHeight="1">
      <c r="A14" s="41" t="s">
        <v>157</v>
      </c>
      <c r="B14" s="86" t="s">
        <v>148</v>
      </c>
      <c r="C14" s="125">
        <v>906440</v>
      </c>
    </row>
    <row r="15" spans="1:3" ht="20.25">
      <c r="A15" s="41" t="s">
        <v>158</v>
      </c>
      <c r="B15" s="86" t="s">
        <v>149</v>
      </c>
      <c r="C15" s="125">
        <v>1397866</v>
      </c>
    </row>
    <row r="16" spans="1:3" ht="23.25" customHeight="1">
      <c r="A16" s="42" t="s">
        <v>73</v>
      </c>
      <c r="B16" s="88" t="s">
        <v>74</v>
      </c>
      <c r="C16" s="123">
        <f>C17</f>
        <v>6583250</v>
      </c>
    </row>
    <row r="17" spans="1:3" ht="23.25" customHeight="1">
      <c r="A17" s="42" t="s">
        <v>75</v>
      </c>
      <c r="B17" s="88" t="s">
        <v>76</v>
      </c>
      <c r="C17" s="123">
        <f>C18+C20+C22+C24</f>
        <v>6583250</v>
      </c>
    </row>
    <row r="18" spans="1:3" ht="35.25" customHeight="1">
      <c r="A18" s="43" t="s">
        <v>77</v>
      </c>
      <c r="B18" s="59" t="s">
        <v>78</v>
      </c>
      <c r="C18" s="125">
        <f>C19</f>
        <v>3022790</v>
      </c>
    </row>
    <row r="19" spans="1:3" ht="62.25" customHeight="1">
      <c r="A19" s="188" t="s">
        <v>535</v>
      </c>
      <c r="B19" s="59" t="s">
        <v>741</v>
      </c>
      <c r="C19" s="189">
        <v>3022790</v>
      </c>
    </row>
    <row r="20" spans="1:3" ht="48" customHeight="1">
      <c r="A20" s="43" t="s">
        <v>79</v>
      </c>
      <c r="B20" s="59" t="s">
        <v>80</v>
      </c>
      <c r="C20" s="125">
        <f>C21</f>
        <v>17230</v>
      </c>
    </row>
    <row r="21" spans="1:3" ht="69.75" customHeight="1">
      <c r="A21" s="43" t="s">
        <v>536</v>
      </c>
      <c r="B21" s="59" t="s">
        <v>742</v>
      </c>
      <c r="C21" s="125">
        <v>17230</v>
      </c>
    </row>
    <row r="22" spans="1:3" ht="41.25" customHeight="1">
      <c r="A22" s="43" t="s">
        <v>81</v>
      </c>
      <c r="B22" s="59" t="s">
        <v>82</v>
      </c>
      <c r="C22" s="125">
        <f>C23</f>
        <v>3976310</v>
      </c>
    </row>
    <row r="23" spans="1:3" ht="54" customHeight="1">
      <c r="A23" s="43" t="s">
        <v>537</v>
      </c>
      <c r="B23" s="59" t="s">
        <v>743</v>
      </c>
      <c r="C23" s="125">
        <v>3976310</v>
      </c>
    </row>
    <row r="24" spans="1:3" ht="37.5" customHeight="1">
      <c r="A24" s="43" t="s">
        <v>83</v>
      </c>
      <c r="B24" s="59" t="s">
        <v>84</v>
      </c>
      <c r="C24" s="125">
        <f>C25</f>
        <v>-433080</v>
      </c>
    </row>
    <row r="25" spans="1:3" ht="54" customHeight="1">
      <c r="A25" s="43" t="s">
        <v>538</v>
      </c>
      <c r="B25" s="59" t="s">
        <v>744</v>
      </c>
      <c r="C25" s="125">
        <v>-433080</v>
      </c>
    </row>
    <row r="26" spans="1:3" ht="12.75">
      <c r="A26" s="40" t="s">
        <v>85</v>
      </c>
      <c r="B26" s="87" t="s">
        <v>86</v>
      </c>
      <c r="C26" s="123">
        <f>C27+C32+C34+C36</f>
        <v>3079464</v>
      </c>
    </row>
    <row r="27" spans="1:3" ht="12.75">
      <c r="A27" s="116" t="s">
        <v>87</v>
      </c>
      <c r="B27" s="117" t="s">
        <v>88</v>
      </c>
      <c r="C27" s="123">
        <f>C28+C30</f>
        <v>728988</v>
      </c>
    </row>
    <row r="28" spans="1:3" ht="21.75" customHeight="1">
      <c r="A28" s="116" t="s">
        <v>89</v>
      </c>
      <c r="B28" s="117" t="s">
        <v>90</v>
      </c>
      <c r="C28" s="123">
        <f>C29</f>
        <v>612588</v>
      </c>
    </row>
    <row r="29" spans="1:3" ht="21.75" customHeight="1">
      <c r="A29" s="44" t="s">
        <v>91</v>
      </c>
      <c r="B29" s="89" t="s">
        <v>90</v>
      </c>
      <c r="C29" s="125">
        <f>483984+114716+13888</f>
        <v>612588</v>
      </c>
    </row>
    <row r="30" spans="1:3" ht="21.75" customHeight="1">
      <c r="A30" s="116" t="s">
        <v>92</v>
      </c>
      <c r="B30" s="117" t="s">
        <v>93</v>
      </c>
      <c r="C30" s="123">
        <f>C31</f>
        <v>116400</v>
      </c>
    </row>
    <row r="31" spans="1:3" ht="33" customHeight="1">
      <c r="A31" s="130" t="s">
        <v>94</v>
      </c>
      <c r="B31" s="89" t="s">
        <v>150</v>
      </c>
      <c r="C31" s="125">
        <f>129552-13152</f>
        <v>116400</v>
      </c>
    </row>
    <row r="32" spans="1:3" ht="12.75">
      <c r="A32" s="40" t="s">
        <v>95</v>
      </c>
      <c r="B32" s="87" t="s">
        <v>96</v>
      </c>
      <c r="C32" s="123">
        <f>C33</f>
        <v>172522</v>
      </c>
    </row>
    <row r="33" spans="1:3" ht="12.75">
      <c r="A33" s="41" t="s">
        <v>97</v>
      </c>
      <c r="B33" s="90" t="s">
        <v>96</v>
      </c>
      <c r="C33" s="125">
        <f>132424+54576-14478</f>
        <v>172522</v>
      </c>
    </row>
    <row r="34" spans="1:3" ht="12.75">
      <c r="A34" s="55" t="s">
        <v>586</v>
      </c>
      <c r="B34" s="87" t="s">
        <v>98</v>
      </c>
      <c r="C34" s="123">
        <f>C35</f>
        <v>1785954</v>
      </c>
    </row>
    <row r="35" spans="1:3" ht="12.75">
      <c r="A35" s="41" t="s">
        <v>99</v>
      </c>
      <c r="B35" s="90" t="s">
        <v>98</v>
      </c>
      <c r="C35" s="125">
        <v>1785954</v>
      </c>
    </row>
    <row r="36" spans="1:3" ht="12.75">
      <c r="A36" s="40" t="s">
        <v>854</v>
      </c>
      <c r="B36" s="87" t="s">
        <v>852</v>
      </c>
      <c r="C36" s="123">
        <f>C37</f>
        <v>392000</v>
      </c>
    </row>
    <row r="37" spans="1:3" ht="20.25">
      <c r="A37" s="41" t="s">
        <v>855</v>
      </c>
      <c r="B37" s="90" t="s">
        <v>853</v>
      </c>
      <c r="C37" s="125">
        <v>392000</v>
      </c>
    </row>
    <row r="38" spans="1:3" ht="12.75">
      <c r="A38" s="40" t="s">
        <v>859</v>
      </c>
      <c r="B38" s="87" t="s">
        <v>856</v>
      </c>
      <c r="C38" s="123">
        <f>C39</f>
        <v>14981</v>
      </c>
    </row>
    <row r="39" spans="1:3" ht="20.25">
      <c r="A39" s="41" t="s">
        <v>860</v>
      </c>
      <c r="B39" s="90" t="s">
        <v>857</v>
      </c>
      <c r="C39" s="125">
        <f>C40</f>
        <v>14981</v>
      </c>
    </row>
    <row r="40" spans="1:3" ht="20.25">
      <c r="A40" s="41" t="s">
        <v>861</v>
      </c>
      <c r="B40" s="90" t="s">
        <v>858</v>
      </c>
      <c r="C40" s="125">
        <v>14981</v>
      </c>
    </row>
    <row r="41" spans="1:3" ht="20.25">
      <c r="A41" s="45" t="s">
        <v>100</v>
      </c>
      <c r="B41" s="91" t="s">
        <v>101</v>
      </c>
      <c r="C41" s="179">
        <f>C42</f>
        <v>3295150</v>
      </c>
    </row>
    <row r="42" spans="1:3" ht="45.75" customHeight="1">
      <c r="A42" s="47" t="s">
        <v>102</v>
      </c>
      <c r="B42" s="92" t="s">
        <v>103</v>
      </c>
      <c r="C42" s="179">
        <f>C43</f>
        <v>3295150</v>
      </c>
    </row>
    <row r="43" spans="1:3" ht="39" customHeight="1">
      <c r="A43" s="45" t="s">
        <v>104</v>
      </c>
      <c r="B43" s="115" t="s">
        <v>105</v>
      </c>
      <c r="C43" s="179">
        <f>C44</f>
        <v>3295150</v>
      </c>
    </row>
    <row r="44" spans="1:3" ht="40.5">
      <c r="A44" s="48" t="s">
        <v>335</v>
      </c>
      <c r="B44" s="93" t="s">
        <v>334</v>
      </c>
      <c r="C44" s="125">
        <v>3295150</v>
      </c>
    </row>
    <row r="45" spans="1:3" ht="12.75">
      <c r="A45" s="40" t="s">
        <v>106</v>
      </c>
      <c r="B45" s="94" t="s">
        <v>107</v>
      </c>
      <c r="C45" s="179">
        <f>C46</f>
        <v>19441</v>
      </c>
    </row>
    <row r="46" spans="1:3" ht="12.75">
      <c r="A46" s="40" t="s">
        <v>108</v>
      </c>
      <c r="B46" s="94" t="s">
        <v>109</v>
      </c>
      <c r="C46" s="123">
        <f>SUM(C47:C48)</f>
        <v>19441</v>
      </c>
    </row>
    <row r="47" spans="1:3" ht="12.75">
      <c r="A47" s="49" t="s">
        <v>110</v>
      </c>
      <c r="B47" s="96" t="s">
        <v>111</v>
      </c>
      <c r="C47" s="125">
        <v>18853</v>
      </c>
    </row>
    <row r="48" spans="1:3" ht="12.75">
      <c r="A48" s="40" t="s">
        <v>112</v>
      </c>
      <c r="B48" s="94" t="s">
        <v>113</v>
      </c>
      <c r="C48" s="123">
        <f>C49</f>
        <v>588</v>
      </c>
    </row>
    <row r="49" spans="1:3" ht="12.75">
      <c r="A49" s="41" t="s">
        <v>487</v>
      </c>
      <c r="B49" s="95" t="s">
        <v>488</v>
      </c>
      <c r="C49" s="125">
        <f>2340-1752</f>
        <v>588</v>
      </c>
    </row>
    <row r="50" spans="1:3" ht="12.75">
      <c r="A50" s="50" t="s">
        <v>114</v>
      </c>
      <c r="B50" s="97" t="s">
        <v>567</v>
      </c>
      <c r="C50" s="123">
        <f>C51</f>
        <v>13302.22</v>
      </c>
    </row>
    <row r="51" spans="1:3" ht="12.75">
      <c r="A51" s="50" t="s">
        <v>115</v>
      </c>
      <c r="B51" s="99" t="s">
        <v>117</v>
      </c>
      <c r="C51" s="123">
        <f>C52</f>
        <v>13302.22</v>
      </c>
    </row>
    <row r="52" spans="1:3" ht="12.75">
      <c r="A52" s="50" t="s">
        <v>118</v>
      </c>
      <c r="B52" s="99" t="s">
        <v>151</v>
      </c>
      <c r="C52" s="123">
        <f>C53</f>
        <v>13302.22</v>
      </c>
    </row>
    <row r="53" spans="1:3" ht="12.75">
      <c r="A53" s="51" t="s">
        <v>119</v>
      </c>
      <c r="B53" s="98" t="s">
        <v>120</v>
      </c>
      <c r="C53" s="125">
        <v>13302.22</v>
      </c>
    </row>
    <row r="54" spans="1:3" ht="12.75">
      <c r="A54" s="50" t="s">
        <v>347</v>
      </c>
      <c r="B54" s="99" t="s">
        <v>351</v>
      </c>
      <c r="C54" s="123">
        <f>C55</f>
        <v>1510944</v>
      </c>
    </row>
    <row r="55" spans="1:3" ht="24" customHeight="1">
      <c r="A55" s="50" t="s">
        <v>348</v>
      </c>
      <c r="B55" s="97" t="s">
        <v>352</v>
      </c>
      <c r="C55" s="123">
        <f>C56</f>
        <v>1510944</v>
      </c>
    </row>
    <row r="56" spans="1:3" ht="24" customHeight="1">
      <c r="A56" s="50" t="s">
        <v>349</v>
      </c>
      <c r="B56" s="97" t="s">
        <v>353</v>
      </c>
      <c r="C56" s="123">
        <f>C57</f>
        <v>1510944</v>
      </c>
    </row>
    <row r="57" spans="1:3" ht="34.5" customHeight="1">
      <c r="A57" s="51" t="s">
        <v>350</v>
      </c>
      <c r="B57" s="100" t="s">
        <v>354</v>
      </c>
      <c r="C57" s="125">
        <f>20000+1337780.65+153163.35</f>
        <v>1510944</v>
      </c>
    </row>
    <row r="58" spans="1:3" s="120" customFormat="1" ht="22.5" customHeight="1">
      <c r="A58" s="69" t="s">
        <v>585</v>
      </c>
      <c r="B58" s="104" t="s">
        <v>584</v>
      </c>
      <c r="C58" s="123">
        <f>C59+C66</f>
        <v>14253.779999999999</v>
      </c>
    </row>
    <row r="59" spans="1:3" s="120" customFormat="1" ht="21">
      <c r="A59" s="121" t="s">
        <v>578</v>
      </c>
      <c r="B59" s="129" t="s">
        <v>579</v>
      </c>
      <c r="C59" s="123">
        <f>C60+C62+C64</f>
        <v>10253.4</v>
      </c>
    </row>
    <row r="60" spans="1:3" s="120" customFormat="1" ht="37.5" customHeight="1">
      <c r="A60" s="121" t="s">
        <v>576</v>
      </c>
      <c r="B60" s="122" t="s">
        <v>577</v>
      </c>
      <c r="C60" s="123">
        <f>C61</f>
        <v>5260.48</v>
      </c>
    </row>
    <row r="61" spans="1:3" s="120" customFormat="1" ht="43.5" customHeight="1">
      <c r="A61" s="127" t="s">
        <v>574</v>
      </c>
      <c r="B61" s="124" t="s">
        <v>575</v>
      </c>
      <c r="C61" s="125">
        <f>250+5010.48</f>
        <v>5260.48</v>
      </c>
    </row>
    <row r="62" spans="1:3" s="120" customFormat="1" ht="43.5" customHeight="1">
      <c r="A62" s="113" t="s">
        <v>580</v>
      </c>
      <c r="B62" s="128" t="s">
        <v>745</v>
      </c>
      <c r="C62" s="123">
        <f>C63</f>
        <v>4242.92</v>
      </c>
    </row>
    <row r="63" spans="1:3" s="120" customFormat="1" ht="57" customHeight="1">
      <c r="A63" s="114" t="s">
        <v>581</v>
      </c>
      <c r="B63" s="126" t="s">
        <v>746</v>
      </c>
      <c r="C63" s="125">
        <f>4243-0.08</f>
        <v>4242.92</v>
      </c>
    </row>
    <row r="64" spans="1:3" s="120" customFormat="1" ht="36.75" customHeight="1">
      <c r="A64" s="113" t="s">
        <v>864</v>
      </c>
      <c r="B64" s="128" t="s">
        <v>862</v>
      </c>
      <c r="C64" s="123">
        <f>C65</f>
        <v>750</v>
      </c>
    </row>
    <row r="65" spans="1:3" s="120" customFormat="1" ht="48.75" customHeight="1">
      <c r="A65" s="114" t="s">
        <v>865</v>
      </c>
      <c r="B65" s="126" t="s">
        <v>863</v>
      </c>
      <c r="C65" s="125">
        <v>750</v>
      </c>
    </row>
    <row r="66" spans="1:3" s="120" customFormat="1" ht="21.75" customHeight="1">
      <c r="A66" s="113" t="s">
        <v>869</v>
      </c>
      <c r="B66" s="166" t="s">
        <v>866</v>
      </c>
      <c r="C66" s="123">
        <f>C67</f>
        <v>4000.38</v>
      </c>
    </row>
    <row r="67" spans="1:3" s="120" customFormat="1" ht="30" customHeight="1">
      <c r="A67" s="114" t="s">
        <v>870</v>
      </c>
      <c r="B67" s="126" t="s">
        <v>867</v>
      </c>
      <c r="C67" s="125">
        <f>C68</f>
        <v>4000.38</v>
      </c>
    </row>
    <row r="68" spans="1:3" s="120" customFormat="1" ht="30" customHeight="1">
      <c r="A68" s="114" t="s">
        <v>871</v>
      </c>
      <c r="B68" s="126" t="s">
        <v>868</v>
      </c>
      <c r="C68" s="125">
        <v>4000.38</v>
      </c>
    </row>
    <row r="69" spans="1:3" s="120" customFormat="1" ht="19.5" customHeight="1">
      <c r="A69" s="167" t="s">
        <v>707</v>
      </c>
      <c r="B69" s="168" t="s">
        <v>708</v>
      </c>
      <c r="C69" s="123">
        <f>C70</f>
        <v>35846</v>
      </c>
    </row>
    <row r="70" spans="1:3" s="120" customFormat="1" ht="21" customHeight="1">
      <c r="A70" s="113" t="s">
        <v>703</v>
      </c>
      <c r="B70" s="166" t="s">
        <v>704</v>
      </c>
      <c r="C70" s="123">
        <f>C71</f>
        <v>35846</v>
      </c>
    </row>
    <row r="71" spans="1:3" s="120" customFormat="1" ht="25.5" customHeight="1">
      <c r="A71" s="113" t="s">
        <v>705</v>
      </c>
      <c r="B71" s="166" t="s">
        <v>706</v>
      </c>
      <c r="C71" s="123">
        <v>35846</v>
      </c>
    </row>
    <row r="72" spans="1:3" ht="7.5" customHeight="1">
      <c r="A72" s="114"/>
      <c r="B72" s="53"/>
      <c r="C72" s="125"/>
    </row>
    <row r="73" spans="1:3" ht="12.75">
      <c r="A73" s="52" t="s">
        <v>121</v>
      </c>
      <c r="B73" s="102" t="s">
        <v>152</v>
      </c>
      <c r="C73" s="179">
        <f>C74+C141+C145+C149</f>
        <v>394599418.26000005</v>
      </c>
    </row>
    <row r="74" spans="1:3" ht="26.25" customHeight="1">
      <c r="A74" s="40" t="s">
        <v>122</v>
      </c>
      <c r="B74" s="103" t="s">
        <v>153</v>
      </c>
      <c r="C74" s="179">
        <f>C81+C75+C102</f>
        <v>396554697</v>
      </c>
    </row>
    <row r="75" spans="1:3" ht="15" customHeight="1">
      <c r="A75" s="40" t="s">
        <v>507</v>
      </c>
      <c r="B75" s="103" t="s">
        <v>154</v>
      </c>
      <c r="C75" s="123">
        <f>C76</f>
        <v>77252913</v>
      </c>
    </row>
    <row r="76" spans="1:3" ht="15" customHeight="1">
      <c r="A76" s="40" t="s">
        <v>508</v>
      </c>
      <c r="B76" s="103" t="s">
        <v>123</v>
      </c>
      <c r="C76" s="123">
        <f>C77+C78</f>
        <v>77252913</v>
      </c>
    </row>
    <row r="77" spans="1:3" ht="15" customHeight="1">
      <c r="A77" s="41" t="s">
        <v>509</v>
      </c>
      <c r="B77" s="95" t="s">
        <v>155</v>
      </c>
      <c r="C77" s="125">
        <v>75252913</v>
      </c>
    </row>
    <row r="78" spans="1:3" ht="15" customHeight="1">
      <c r="A78" s="40" t="s">
        <v>847</v>
      </c>
      <c r="B78" s="94" t="s">
        <v>848</v>
      </c>
      <c r="C78" s="123">
        <f>C79</f>
        <v>2000000</v>
      </c>
    </row>
    <row r="79" spans="1:3" ht="15" customHeight="1">
      <c r="A79" s="41" t="s">
        <v>845</v>
      </c>
      <c r="B79" s="95" t="s">
        <v>846</v>
      </c>
      <c r="C79" s="125">
        <v>2000000</v>
      </c>
    </row>
    <row r="80" spans="1:3" ht="7.5" customHeight="1">
      <c r="A80" s="41"/>
      <c r="B80" s="53"/>
      <c r="C80" s="123"/>
    </row>
    <row r="81" spans="1:3" ht="22.5" customHeight="1">
      <c r="A81" s="69" t="s">
        <v>548</v>
      </c>
      <c r="B81" s="46" t="s">
        <v>547</v>
      </c>
      <c r="C81" s="123">
        <f>C90+C82+C84+C88+C86</f>
        <v>37698446</v>
      </c>
    </row>
    <row r="82" spans="1:3" ht="43.5" customHeight="1">
      <c r="A82" s="69" t="s">
        <v>770</v>
      </c>
      <c r="B82" s="190" t="s">
        <v>759</v>
      </c>
      <c r="C82" s="123">
        <f>C83</f>
        <v>1326202</v>
      </c>
    </row>
    <row r="83" spans="1:3" ht="51.75" customHeight="1">
      <c r="A83" s="195" t="s">
        <v>769</v>
      </c>
      <c r="B83" s="191" t="s">
        <v>762</v>
      </c>
      <c r="C83" s="125">
        <v>1326202</v>
      </c>
    </row>
    <row r="84" spans="1:3" ht="33.75" customHeight="1">
      <c r="A84" s="69" t="s">
        <v>755</v>
      </c>
      <c r="B84" s="46" t="s">
        <v>756</v>
      </c>
      <c r="C84" s="123">
        <f>C85</f>
        <v>1895124</v>
      </c>
    </row>
    <row r="85" spans="1:3" ht="33.75" customHeight="1">
      <c r="A85" s="54" t="s">
        <v>757</v>
      </c>
      <c r="B85" s="53" t="s">
        <v>758</v>
      </c>
      <c r="C85" s="125">
        <v>1895124</v>
      </c>
    </row>
    <row r="86" spans="1:3" ht="33.75" customHeight="1">
      <c r="A86" s="69" t="s">
        <v>765</v>
      </c>
      <c r="B86" s="193" t="s">
        <v>766</v>
      </c>
      <c r="C86" s="123">
        <f>C87</f>
        <v>2711007</v>
      </c>
    </row>
    <row r="87" spans="1:3" ht="33.75" customHeight="1">
      <c r="A87" s="54" t="s">
        <v>767</v>
      </c>
      <c r="B87" s="194" t="s">
        <v>768</v>
      </c>
      <c r="C87" s="125">
        <v>2711007</v>
      </c>
    </row>
    <row r="88" spans="1:3" ht="33.75" customHeight="1">
      <c r="A88" s="69" t="s">
        <v>760</v>
      </c>
      <c r="B88" s="190" t="s">
        <v>763</v>
      </c>
      <c r="C88" s="123">
        <f>C89</f>
        <v>1049694</v>
      </c>
    </row>
    <row r="89" spans="1:3" ht="39" customHeight="1">
      <c r="A89" s="54" t="s">
        <v>761</v>
      </c>
      <c r="B89" s="191" t="s">
        <v>764</v>
      </c>
      <c r="C89" s="125">
        <v>1049694</v>
      </c>
    </row>
    <row r="90" spans="1:3" ht="12.75">
      <c r="A90" s="40" t="s">
        <v>541</v>
      </c>
      <c r="B90" s="192" t="s">
        <v>539</v>
      </c>
      <c r="C90" s="123">
        <f>C91</f>
        <v>30716419</v>
      </c>
    </row>
    <row r="91" spans="1:3" ht="12.75">
      <c r="A91" s="40" t="s">
        <v>542</v>
      </c>
      <c r="B91" s="46" t="s">
        <v>540</v>
      </c>
      <c r="C91" s="123">
        <f>SUM(C92:C100)</f>
        <v>30716419</v>
      </c>
    </row>
    <row r="92" spans="1:3" ht="30">
      <c r="A92" s="41" t="s">
        <v>542</v>
      </c>
      <c r="B92" s="53" t="s">
        <v>543</v>
      </c>
      <c r="C92" s="125">
        <v>1465974</v>
      </c>
    </row>
    <row r="93" spans="1:3" ht="20.25">
      <c r="A93" s="41" t="s">
        <v>542</v>
      </c>
      <c r="B93" s="53" t="s">
        <v>544</v>
      </c>
      <c r="C93" s="125">
        <v>329753</v>
      </c>
    </row>
    <row r="94" spans="1:3" ht="40.5">
      <c r="A94" s="41" t="s">
        <v>542</v>
      </c>
      <c r="B94" s="53" t="s">
        <v>545</v>
      </c>
      <c r="C94" s="125">
        <v>370741</v>
      </c>
    </row>
    <row r="95" spans="1:3" ht="30">
      <c r="A95" s="41" t="s">
        <v>542</v>
      </c>
      <c r="B95" s="53" t="s">
        <v>546</v>
      </c>
      <c r="C95" s="125">
        <v>431122</v>
      </c>
    </row>
    <row r="96" spans="1:3" ht="30">
      <c r="A96" s="41" t="s">
        <v>542</v>
      </c>
      <c r="B96" s="101" t="s">
        <v>549</v>
      </c>
      <c r="C96" s="125">
        <v>539710</v>
      </c>
    </row>
    <row r="97" spans="1:3" ht="20.25">
      <c r="A97" s="41" t="s">
        <v>542</v>
      </c>
      <c r="B97" s="101" t="s">
        <v>771</v>
      </c>
      <c r="C97" s="125">
        <f>3732103+1322865</f>
        <v>5054968</v>
      </c>
    </row>
    <row r="98" spans="1:3" ht="20.25">
      <c r="A98" s="41" t="s">
        <v>542</v>
      </c>
      <c r="B98" s="101" t="s">
        <v>570</v>
      </c>
      <c r="C98" s="125">
        <v>430165</v>
      </c>
    </row>
    <row r="99" spans="1:3" ht="36.75" customHeight="1">
      <c r="A99" s="41" t="s">
        <v>542</v>
      </c>
      <c r="B99" s="101" t="s">
        <v>851</v>
      </c>
      <c r="C99" s="125">
        <v>8348333</v>
      </c>
    </row>
    <row r="100" spans="1:3" ht="28.5" customHeight="1">
      <c r="A100" s="41" t="s">
        <v>542</v>
      </c>
      <c r="B100" s="101" t="s">
        <v>850</v>
      </c>
      <c r="C100" s="125">
        <v>13745653</v>
      </c>
    </row>
    <row r="101" spans="1:3" ht="8.25" customHeight="1">
      <c r="A101" s="41"/>
      <c r="B101" s="53"/>
      <c r="C101" s="123"/>
    </row>
    <row r="102" spans="1:3" ht="12.75">
      <c r="A102" s="69" t="s">
        <v>510</v>
      </c>
      <c r="B102" s="104" t="s">
        <v>156</v>
      </c>
      <c r="C102" s="123">
        <f>C103+C105+C115+C117+C109+C111+C113+C107</f>
        <v>281603338</v>
      </c>
    </row>
    <row r="103" spans="1:3" ht="36.75" customHeight="1">
      <c r="A103" s="69" t="s">
        <v>511</v>
      </c>
      <c r="B103" s="104" t="s">
        <v>124</v>
      </c>
      <c r="C103" s="123">
        <f>C104</f>
        <v>88069</v>
      </c>
    </row>
    <row r="104" spans="1:3" ht="31.5" customHeight="1">
      <c r="A104" s="54" t="s">
        <v>512</v>
      </c>
      <c r="B104" s="93" t="s">
        <v>125</v>
      </c>
      <c r="C104" s="125">
        <v>88069</v>
      </c>
    </row>
    <row r="105" spans="1:3" ht="24" customHeight="1">
      <c r="A105" s="55" t="s">
        <v>513</v>
      </c>
      <c r="B105" s="104" t="s">
        <v>126</v>
      </c>
      <c r="C105" s="123">
        <f>C106</f>
        <v>4773464</v>
      </c>
    </row>
    <row r="106" spans="1:3" ht="24" customHeight="1">
      <c r="A106" s="56" t="s">
        <v>514</v>
      </c>
      <c r="B106" s="86" t="s">
        <v>127</v>
      </c>
      <c r="C106" s="125">
        <v>4773464</v>
      </c>
    </row>
    <row r="107" spans="1:3" ht="30.75" customHeight="1">
      <c r="A107" s="55" t="s">
        <v>831</v>
      </c>
      <c r="B107" s="199" t="s">
        <v>832</v>
      </c>
      <c r="C107" s="123">
        <f>C108</f>
        <v>827</v>
      </c>
    </row>
    <row r="108" spans="1:3" ht="30.75" customHeight="1">
      <c r="A108" s="56" t="s">
        <v>833</v>
      </c>
      <c r="B108" s="86" t="s">
        <v>834</v>
      </c>
      <c r="C108" s="125">
        <v>827</v>
      </c>
    </row>
    <row r="109" spans="1:3" ht="31.5" customHeight="1">
      <c r="A109" s="55" t="s">
        <v>721</v>
      </c>
      <c r="B109" s="174" t="s">
        <v>722</v>
      </c>
      <c r="C109" s="123">
        <f>C110</f>
        <v>36707373</v>
      </c>
    </row>
    <row r="110" spans="1:3" ht="31.5" customHeight="1">
      <c r="A110" s="175" t="s">
        <v>723</v>
      </c>
      <c r="B110" s="86" t="s">
        <v>724</v>
      </c>
      <c r="C110" s="125">
        <f>30436059+4281722+1989592</f>
        <v>36707373</v>
      </c>
    </row>
    <row r="111" spans="1:3" ht="42" customHeight="1">
      <c r="A111" s="175" t="s">
        <v>730</v>
      </c>
      <c r="B111" s="174" t="s">
        <v>731</v>
      </c>
      <c r="C111" s="125">
        <f>C112</f>
        <v>13983480</v>
      </c>
    </row>
    <row r="112" spans="1:3" ht="42" customHeight="1">
      <c r="A112" s="175" t="s">
        <v>732</v>
      </c>
      <c r="B112" s="176" t="s">
        <v>733</v>
      </c>
      <c r="C112" s="125">
        <v>13983480</v>
      </c>
    </row>
    <row r="113" spans="1:3" ht="23.25" customHeight="1">
      <c r="A113" s="47" t="s">
        <v>772</v>
      </c>
      <c r="B113" s="197" t="s">
        <v>774</v>
      </c>
      <c r="C113" s="123">
        <f>C114</f>
        <v>103417</v>
      </c>
    </row>
    <row r="114" spans="1:3" ht="23.25" customHeight="1">
      <c r="A114" s="196" t="s">
        <v>773</v>
      </c>
      <c r="B114" s="198" t="s">
        <v>775</v>
      </c>
      <c r="C114" s="125">
        <v>103417</v>
      </c>
    </row>
    <row r="115" spans="1:3" ht="12.75">
      <c r="A115" s="69" t="s">
        <v>516</v>
      </c>
      <c r="B115" s="104" t="s">
        <v>481</v>
      </c>
      <c r="C115" s="123">
        <f>C116</f>
        <v>1378800</v>
      </c>
    </row>
    <row r="116" spans="1:3" ht="12.75">
      <c r="A116" s="54" t="s">
        <v>515</v>
      </c>
      <c r="B116" s="86" t="s">
        <v>480</v>
      </c>
      <c r="C116" s="125">
        <v>1378800</v>
      </c>
    </row>
    <row r="117" spans="1:3" ht="12.75">
      <c r="A117" s="55" t="s">
        <v>517</v>
      </c>
      <c r="B117" s="105" t="s">
        <v>128</v>
      </c>
      <c r="C117" s="123">
        <f>C118</f>
        <v>224567908</v>
      </c>
    </row>
    <row r="118" spans="1:3" ht="12.75">
      <c r="A118" s="55" t="s">
        <v>518</v>
      </c>
      <c r="B118" s="105" t="s">
        <v>129</v>
      </c>
      <c r="C118" s="179">
        <f>SUM(C119:C140)</f>
        <v>224567908</v>
      </c>
    </row>
    <row r="119" spans="1:3" ht="90.75" customHeight="1">
      <c r="A119" s="56" t="s">
        <v>518</v>
      </c>
      <c r="B119" s="86" t="s">
        <v>490</v>
      </c>
      <c r="C119" s="125">
        <v>344531</v>
      </c>
    </row>
    <row r="120" spans="1:3" ht="90" customHeight="1">
      <c r="A120" s="56" t="s">
        <v>518</v>
      </c>
      <c r="B120" s="86" t="s">
        <v>489</v>
      </c>
      <c r="C120" s="125">
        <v>29979</v>
      </c>
    </row>
    <row r="121" spans="1:3" ht="64.5" customHeight="1">
      <c r="A121" s="56" t="s">
        <v>518</v>
      </c>
      <c r="B121" s="86" t="s">
        <v>491</v>
      </c>
      <c r="C121" s="125">
        <f>6040400+750991</f>
        <v>6791391</v>
      </c>
    </row>
    <row r="122" spans="1:3" ht="62.25" customHeight="1">
      <c r="A122" s="56" t="s">
        <v>518</v>
      </c>
      <c r="B122" s="86" t="s">
        <v>492</v>
      </c>
      <c r="C122" s="125">
        <v>311000</v>
      </c>
    </row>
    <row r="123" spans="1:3" ht="60" customHeight="1">
      <c r="A123" s="56" t="s">
        <v>518</v>
      </c>
      <c r="B123" s="86" t="s">
        <v>493</v>
      </c>
      <c r="C123" s="125">
        <v>289271</v>
      </c>
    </row>
    <row r="124" spans="1:3" ht="88.5" customHeight="1">
      <c r="A124" s="56" t="s">
        <v>518</v>
      </c>
      <c r="B124" s="59" t="s">
        <v>494</v>
      </c>
      <c r="C124" s="125">
        <v>6040401</v>
      </c>
    </row>
    <row r="125" spans="1:3" ht="66.75" customHeight="1">
      <c r="A125" s="56" t="s">
        <v>518</v>
      </c>
      <c r="B125" s="106" t="s">
        <v>495</v>
      </c>
      <c r="C125" s="125">
        <v>311000</v>
      </c>
    </row>
    <row r="126" spans="1:3" ht="60" customHeight="1">
      <c r="A126" s="56" t="s">
        <v>518</v>
      </c>
      <c r="B126" s="86" t="s">
        <v>496</v>
      </c>
      <c r="C126" s="125">
        <v>311000</v>
      </c>
    </row>
    <row r="127" spans="1:3" ht="79.5" customHeight="1">
      <c r="A127" s="56" t="s">
        <v>518</v>
      </c>
      <c r="B127" s="58" t="s">
        <v>497</v>
      </c>
      <c r="C127" s="125">
        <v>964100</v>
      </c>
    </row>
    <row r="128" spans="1:3" ht="81.75" customHeight="1">
      <c r="A128" s="56" t="s">
        <v>518</v>
      </c>
      <c r="B128" s="106" t="s">
        <v>498</v>
      </c>
      <c r="C128" s="125">
        <v>9230149</v>
      </c>
    </row>
    <row r="129" spans="1:3" ht="101.25" customHeight="1">
      <c r="A129" s="56" t="s">
        <v>518</v>
      </c>
      <c r="B129" s="58" t="s">
        <v>499</v>
      </c>
      <c r="C129" s="125">
        <v>1396537</v>
      </c>
    </row>
    <row r="130" spans="1:3" ht="103.5" customHeight="1">
      <c r="A130" s="56" t="s">
        <v>518</v>
      </c>
      <c r="B130" s="57" t="s">
        <v>500</v>
      </c>
      <c r="C130" s="125">
        <v>59958</v>
      </c>
    </row>
    <row r="131" spans="1:3" ht="68.25" customHeight="1">
      <c r="A131" s="56" t="s">
        <v>518</v>
      </c>
      <c r="B131" s="106" t="s">
        <v>501</v>
      </c>
      <c r="C131" s="125">
        <f>178552239+9079475</f>
        <v>187631714</v>
      </c>
    </row>
    <row r="132" spans="1:3" ht="79.5" customHeight="1">
      <c r="A132" s="56" t="s">
        <v>518</v>
      </c>
      <c r="B132" s="86" t="s">
        <v>569</v>
      </c>
      <c r="C132" s="316">
        <f>124300-41436</f>
        <v>82864</v>
      </c>
    </row>
    <row r="133" spans="1:3" ht="91.5" customHeight="1">
      <c r="A133" s="56" t="s">
        <v>518</v>
      </c>
      <c r="B133" s="106" t="s">
        <v>502</v>
      </c>
      <c r="C133" s="125">
        <v>137682</v>
      </c>
    </row>
    <row r="134" spans="1:3" ht="68.25" customHeight="1">
      <c r="A134" s="56" t="s">
        <v>518</v>
      </c>
      <c r="B134" s="93" t="s">
        <v>503</v>
      </c>
      <c r="C134" s="125">
        <v>5063889</v>
      </c>
    </row>
    <row r="135" spans="1:3" ht="59.25" customHeight="1">
      <c r="A135" s="56" t="s">
        <v>518</v>
      </c>
      <c r="B135" s="93" t="s">
        <v>504</v>
      </c>
      <c r="C135" s="125">
        <f>2342936+69208+21000</f>
        <v>2433144</v>
      </c>
    </row>
    <row r="136" spans="1:3" ht="71.25" customHeight="1">
      <c r="A136" s="56" t="s">
        <v>518</v>
      </c>
      <c r="B136" s="106" t="s">
        <v>505</v>
      </c>
      <c r="C136" s="125">
        <v>1555000</v>
      </c>
    </row>
    <row r="137" spans="1:3" ht="78.75" customHeight="1">
      <c r="A137" s="56" t="s">
        <v>518</v>
      </c>
      <c r="B137" s="106" t="s">
        <v>582</v>
      </c>
      <c r="C137" s="125">
        <f>622000+90700</f>
        <v>712700</v>
      </c>
    </row>
    <row r="138" spans="1:3" ht="83.25" customHeight="1">
      <c r="A138" s="56" t="s">
        <v>518</v>
      </c>
      <c r="B138" s="106" t="s">
        <v>725</v>
      </c>
      <c r="C138" s="125">
        <f>426105+59944+27854</f>
        <v>513903</v>
      </c>
    </row>
    <row r="139" spans="1:3" ht="77.25" customHeight="1">
      <c r="A139" s="56" t="s">
        <v>518</v>
      </c>
      <c r="B139" s="86" t="s">
        <v>568</v>
      </c>
      <c r="C139" s="125">
        <v>326595</v>
      </c>
    </row>
    <row r="140" spans="1:3" ht="81" customHeight="1">
      <c r="A140" s="56" t="s">
        <v>518</v>
      </c>
      <c r="B140" s="86" t="s">
        <v>506</v>
      </c>
      <c r="C140" s="125">
        <v>31100</v>
      </c>
    </row>
    <row r="141" spans="1:3" ht="25.5" customHeight="1">
      <c r="A141" s="55" t="s">
        <v>778</v>
      </c>
      <c r="B141" s="199" t="s">
        <v>779</v>
      </c>
      <c r="C141" s="123">
        <f>C142</f>
        <v>446229.92</v>
      </c>
    </row>
    <row r="142" spans="1:3" ht="21" customHeight="1">
      <c r="A142" s="55" t="s">
        <v>780</v>
      </c>
      <c r="B142" s="199" t="s">
        <v>781</v>
      </c>
      <c r="C142" s="123">
        <f>C143+C144</f>
        <v>446229.92</v>
      </c>
    </row>
    <row r="143" spans="1:3" ht="21" customHeight="1">
      <c r="A143" s="114" t="s">
        <v>782</v>
      </c>
      <c r="B143" s="200" t="s">
        <v>783</v>
      </c>
      <c r="C143" s="125">
        <f>225000+225000</f>
        <v>450000</v>
      </c>
    </row>
    <row r="144" spans="1:3" ht="21" customHeight="1">
      <c r="A144" s="114"/>
      <c r="B144" s="200"/>
      <c r="C144" s="125">
        <v>-3770.08</v>
      </c>
    </row>
    <row r="145" spans="1:3" ht="33" customHeight="1">
      <c r="A145" s="55" t="s">
        <v>807</v>
      </c>
      <c r="B145" s="199" t="s">
        <v>808</v>
      </c>
      <c r="C145" s="123">
        <f>C146</f>
        <v>19786.3</v>
      </c>
    </row>
    <row r="146" spans="1:3" ht="33" customHeight="1">
      <c r="A146" s="55" t="s">
        <v>809</v>
      </c>
      <c r="B146" s="199" t="s">
        <v>810</v>
      </c>
      <c r="C146" s="123">
        <f>C147</f>
        <v>19786.3</v>
      </c>
    </row>
    <row r="147" spans="1:3" ht="33" customHeight="1">
      <c r="A147" s="55" t="s">
        <v>811</v>
      </c>
      <c r="B147" s="199" t="s">
        <v>812</v>
      </c>
      <c r="C147" s="123">
        <f>C148</f>
        <v>19786.3</v>
      </c>
    </row>
    <row r="148" spans="1:3" ht="33" customHeight="1">
      <c r="A148" s="56" t="s">
        <v>813</v>
      </c>
      <c r="B148" s="86" t="s">
        <v>814</v>
      </c>
      <c r="C148" s="125">
        <v>19786.3</v>
      </c>
    </row>
    <row r="149" spans="1:3" ht="33" customHeight="1">
      <c r="A149" s="55" t="s">
        <v>815</v>
      </c>
      <c r="B149" s="199" t="s">
        <v>816</v>
      </c>
      <c r="C149" s="123">
        <f>C150</f>
        <v>-2421294.9600000004</v>
      </c>
    </row>
    <row r="150" spans="1:3" ht="33" customHeight="1">
      <c r="A150" s="55" t="s">
        <v>817</v>
      </c>
      <c r="B150" s="199" t="s">
        <v>818</v>
      </c>
      <c r="C150" s="123">
        <f>C151+C153+C152</f>
        <v>-2421294.9600000004</v>
      </c>
    </row>
    <row r="151" spans="1:3" ht="33" customHeight="1">
      <c r="A151" s="56" t="s">
        <v>822</v>
      </c>
      <c r="B151" s="86" t="s">
        <v>821</v>
      </c>
      <c r="C151" s="125">
        <v>-5233.2</v>
      </c>
    </row>
    <row r="152" spans="1:3" ht="33" customHeight="1">
      <c r="A152" s="56" t="s">
        <v>876</v>
      </c>
      <c r="B152" s="86" t="s">
        <v>877</v>
      </c>
      <c r="C152" s="125">
        <v>-3912.39</v>
      </c>
    </row>
    <row r="153" spans="1:3" ht="33" customHeight="1">
      <c r="A153" s="56" t="s">
        <v>819</v>
      </c>
      <c r="B153" s="86" t="s">
        <v>820</v>
      </c>
      <c r="C153" s="125">
        <f>-2402759.54-9389.83</f>
        <v>-2412149.37</v>
      </c>
    </row>
    <row r="154" spans="1:3" ht="24" customHeight="1">
      <c r="A154" s="60" t="s">
        <v>138</v>
      </c>
      <c r="B154" s="81" t="s">
        <v>139</v>
      </c>
      <c r="C154" s="180">
        <f>C10+C73</f>
        <v>459415472.26000005</v>
      </c>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85" r:id="rId1"/>
  <rowBreaks count="3" manualBreakCount="3">
    <brk id="34" max="2" man="1"/>
    <brk id="89" max="2" man="1"/>
    <brk id="125" max="2" man="1"/>
  </rowBreaks>
</worksheet>
</file>

<file path=xl/worksheets/sheet3.xml><?xml version="1.0" encoding="utf-8"?>
<worksheet xmlns="http://schemas.openxmlformats.org/spreadsheetml/2006/main" xmlns:r="http://schemas.openxmlformats.org/officeDocument/2006/relationships">
  <dimension ref="A1:F493"/>
  <sheetViews>
    <sheetView view="pageBreakPreview" zoomScale="85" zoomScaleSheetLayoutView="85" zoomScalePageLayoutView="0" workbookViewId="0" topLeftCell="A1">
      <selection activeCell="B2" sqref="B2:F2"/>
    </sheetView>
  </sheetViews>
  <sheetFormatPr defaultColWidth="9.00390625" defaultRowHeight="12.75"/>
  <cols>
    <col min="1" max="1" width="63.875" style="207" customWidth="1"/>
    <col min="2" max="2" width="8.50390625" style="207" customWidth="1"/>
    <col min="3" max="3" width="7.875" style="207" customWidth="1"/>
    <col min="4" max="4" width="18.00390625" style="207" customWidth="1"/>
    <col min="5" max="5" width="8.50390625" style="207" customWidth="1"/>
    <col min="6" max="6" width="22.125" style="181" customWidth="1"/>
  </cols>
  <sheetData>
    <row r="1" spans="1:6" ht="15">
      <c r="A1" s="206"/>
      <c r="C1" s="208"/>
      <c r="D1" s="324" t="s">
        <v>337</v>
      </c>
      <c r="E1" s="324"/>
      <c r="F1" s="324"/>
    </row>
    <row r="2" spans="1:6" ht="134.25" customHeight="1">
      <c r="A2" s="206"/>
      <c r="B2" s="325" t="s">
        <v>880</v>
      </c>
      <c r="C2" s="325"/>
      <c r="D2" s="325"/>
      <c r="E2" s="325"/>
      <c r="F2" s="325"/>
    </row>
    <row r="3" spans="1:6" ht="17.25" customHeight="1">
      <c r="A3" s="206"/>
      <c r="C3" s="209"/>
      <c r="D3" s="325"/>
      <c r="E3" s="325"/>
      <c r="F3" s="325"/>
    </row>
    <row r="4" spans="1:6" ht="15">
      <c r="A4" s="206"/>
      <c r="B4" s="210"/>
      <c r="C4" s="208"/>
      <c r="D4" s="211"/>
      <c r="E4" s="212"/>
      <c r="F4" s="213"/>
    </row>
    <row r="5" spans="1:6" ht="44.25" customHeight="1">
      <c r="A5" s="323" t="s">
        <v>595</v>
      </c>
      <c r="B5" s="323"/>
      <c r="C5" s="323"/>
      <c r="D5" s="323"/>
      <c r="E5" s="323"/>
      <c r="F5" s="323"/>
    </row>
    <row r="6" spans="1:6" ht="12.75">
      <c r="A6" s="206"/>
      <c r="B6" s="206"/>
      <c r="C6" s="208"/>
      <c r="D6" s="208"/>
      <c r="E6" s="208"/>
      <c r="F6" s="214" t="s">
        <v>13</v>
      </c>
    </row>
    <row r="7" spans="1:6" ht="13.5" thickBot="1">
      <c r="A7" s="206"/>
      <c r="B7" s="206"/>
      <c r="C7" s="208"/>
      <c r="D7" s="208"/>
      <c r="E7" s="208"/>
      <c r="F7" s="214"/>
    </row>
    <row r="8" spans="1:6" ht="15.75" thickBot="1">
      <c r="A8" s="215" t="s">
        <v>29</v>
      </c>
      <c r="B8" s="216" t="s">
        <v>338</v>
      </c>
      <c r="C8" s="217" t="s">
        <v>300</v>
      </c>
      <c r="D8" s="216" t="s">
        <v>301</v>
      </c>
      <c r="E8" s="216" t="s">
        <v>302</v>
      </c>
      <c r="F8" s="218" t="s">
        <v>336</v>
      </c>
    </row>
    <row r="9" spans="1:6" ht="12.75">
      <c r="A9" s="219">
        <v>1</v>
      </c>
      <c r="B9" s="220">
        <v>2</v>
      </c>
      <c r="C9" s="221">
        <v>3</v>
      </c>
      <c r="D9" s="222">
        <v>4</v>
      </c>
      <c r="E9" s="222">
        <v>5</v>
      </c>
      <c r="F9" s="223">
        <v>6</v>
      </c>
    </row>
    <row r="10" spans="1:6" ht="15">
      <c r="A10" s="224" t="s">
        <v>169</v>
      </c>
      <c r="B10" s="225"/>
      <c r="C10" s="225"/>
      <c r="D10" s="225"/>
      <c r="E10" s="225"/>
      <c r="F10" s="226">
        <f>F11+F130+F162+F219+F266+F368+F396+F403+F477+F487</f>
        <v>499113807.0300001</v>
      </c>
    </row>
    <row r="11" spans="1:6" ht="15">
      <c r="A11" s="152" t="s">
        <v>15</v>
      </c>
      <c r="B11" s="156" t="s">
        <v>43</v>
      </c>
      <c r="C11" s="225" t="s">
        <v>339</v>
      </c>
      <c r="D11" s="225" t="s">
        <v>339</v>
      </c>
      <c r="E11" s="225"/>
      <c r="F11" s="143">
        <f>F12+F17+F23+F46+F53+F58+F41</f>
        <v>51664905.36</v>
      </c>
    </row>
    <row r="12" spans="1:6" ht="30.75">
      <c r="A12" s="152" t="s">
        <v>17</v>
      </c>
      <c r="B12" s="148" t="s">
        <v>43</v>
      </c>
      <c r="C12" s="142" t="s">
        <v>44</v>
      </c>
      <c r="D12" s="225"/>
      <c r="E12" s="225"/>
      <c r="F12" s="184">
        <f>F13</f>
        <v>1492795</v>
      </c>
    </row>
    <row r="13" spans="1:6" ht="30.75">
      <c r="A13" s="227" t="s">
        <v>188</v>
      </c>
      <c r="B13" s="148" t="s">
        <v>43</v>
      </c>
      <c r="C13" s="142" t="s">
        <v>44</v>
      </c>
      <c r="D13" s="227" t="s">
        <v>377</v>
      </c>
      <c r="E13" s="225"/>
      <c r="F13" s="184">
        <f>F16</f>
        <v>1492795</v>
      </c>
    </row>
    <row r="14" spans="1:6" ht="15">
      <c r="A14" s="227" t="s">
        <v>189</v>
      </c>
      <c r="B14" s="148" t="s">
        <v>43</v>
      </c>
      <c r="C14" s="142" t="s">
        <v>44</v>
      </c>
      <c r="D14" s="227" t="s">
        <v>378</v>
      </c>
      <c r="E14" s="225"/>
      <c r="F14" s="184">
        <f>F15</f>
        <v>1492795</v>
      </c>
    </row>
    <row r="15" spans="1:6" ht="30.75">
      <c r="A15" s="133" t="s">
        <v>190</v>
      </c>
      <c r="B15" s="135" t="s">
        <v>43</v>
      </c>
      <c r="C15" s="141" t="s">
        <v>44</v>
      </c>
      <c r="D15" s="228" t="s">
        <v>185</v>
      </c>
      <c r="E15" s="229"/>
      <c r="F15" s="173">
        <f>F16</f>
        <v>1492795</v>
      </c>
    </row>
    <row r="16" spans="1:6" ht="62.25">
      <c r="A16" s="133" t="s">
        <v>54</v>
      </c>
      <c r="B16" s="135" t="s">
        <v>43</v>
      </c>
      <c r="C16" s="141" t="s">
        <v>44</v>
      </c>
      <c r="D16" s="228" t="s">
        <v>185</v>
      </c>
      <c r="E16" s="141">
        <v>100</v>
      </c>
      <c r="F16" s="173">
        <f>'Ведомственная 2021'!G22</f>
        <v>1492795</v>
      </c>
    </row>
    <row r="17" spans="1:6" ht="46.5">
      <c r="A17" s="152" t="s">
        <v>292</v>
      </c>
      <c r="B17" s="148" t="s">
        <v>43</v>
      </c>
      <c r="C17" s="142" t="s">
        <v>45</v>
      </c>
      <c r="D17" s="225" t="s">
        <v>339</v>
      </c>
      <c r="E17" s="225"/>
      <c r="F17" s="143">
        <f>F18</f>
        <v>1466273</v>
      </c>
    </row>
    <row r="18" spans="1:6" ht="30.75">
      <c r="A18" s="227" t="s">
        <v>182</v>
      </c>
      <c r="B18" s="148" t="s">
        <v>43</v>
      </c>
      <c r="C18" s="142" t="s">
        <v>45</v>
      </c>
      <c r="D18" s="230" t="s">
        <v>379</v>
      </c>
      <c r="E18" s="225"/>
      <c r="F18" s="143">
        <f>F20</f>
        <v>1466273</v>
      </c>
    </row>
    <row r="19" spans="1:6" ht="30.75">
      <c r="A19" s="227" t="s">
        <v>183</v>
      </c>
      <c r="B19" s="148" t="s">
        <v>43</v>
      </c>
      <c r="C19" s="142" t="s">
        <v>45</v>
      </c>
      <c r="D19" s="227" t="s">
        <v>380</v>
      </c>
      <c r="E19" s="225"/>
      <c r="F19" s="143">
        <f>F20</f>
        <v>1466273</v>
      </c>
    </row>
    <row r="20" spans="1:6" ht="30.75">
      <c r="A20" s="231" t="s">
        <v>184</v>
      </c>
      <c r="B20" s="135" t="s">
        <v>43</v>
      </c>
      <c r="C20" s="141" t="s">
        <v>45</v>
      </c>
      <c r="D20" s="228" t="s">
        <v>242</v>
      </c>
      <c r="E20" s="229"/>
      <c r="F20" s="144">
        <f>F21+F22</f>
        <v>1466273</v>
      </c>
    </row>
    <row r="21" spans="1:6" ht="62.25">
      <c r="A21" s="133" t="s">
        <v>54</v>
      </c>
      <c r="B21" s="135" t="s">
        <v>43</v>
      </c>
      <c r="C21" s="141" t="s">
        <v>45</v>
      </c>
      <c r="D21" s="228" t="s">
        <v>242</v>
      </c>
      <c r="E21" s="141">
        <v>100</v>
      </c>
      <c r="F21" s="144">
        <f>'Ведомственная 2021'!G525</f>
        <v>1416273</v>
      </c>
    </row>
    <row r="22" spans="1:6" ht="30.75">
      <c r="A22" s="133" t="s">
        <v>164</v>
      </c>
      <c r="B22" s="135" t="s">
        <v>43</v>
      </c>
      <c r="C22" s="141" t="s">
        <v>45</v>
      </c>
      <c r="D22" s="228" t="s">
        <v>242</v>
      </c>
      <c r="E22" s="232" t="s">
        <v>175</v>
      </c>
      <c r="F22" s="144">
        <f>'Ведомственная 2021'!G526</f>
        <v>50000</v>
      </c>
    </row>
    <row r="23" spans="1:6" ht="51.75" customHeight="1">
      <c r="A23" s="152" t="s">
        <v>304</v>
      </c>
      <c r="B23" s="148" t="s">
        <v>43</v>
      </c>
      <c r="C23" s="142" t="s">
        <v>46</v>
      </c>
      <c r="D23" s="225" t="s">
        <v>339</v>
      </c>
      <c r="E23" s="225"/>
      <c r="F23" s="143">
        <f>F24+F29+F35</f>
        <v>15805580.84</v>
      </c>
    </row>
    <row r="24" spans="1:6" ht="15">
      <c r="A24" s="227" t="s">
        <v>37</v>
      </c>
      <c r="B24" s="148" t="s">
        <v>43</v>
      </c>
      <c r="C24" s="142" t="s">
        <v>46</v>
      </c>
      <c r="D24" s="227" t="s">
        <v>381</v>
      </c>
      <c r="E24" s="225"/>
      <c r="F24" s="143">
        <f>F25</f>
        <v>15443488.84</v>
      </c>
    </row>
    <row r="25" spans="1:6" ht="30.75">
      <c r="A25" s="227" t="s">
        <v>39</v>
      </c>
      <c r="B25" s="148" t="s">
        <v>43</v>
      </c>
      <c r="C25" s="142" t="s">
        <v>46</v>
      </c>
      <c r="D25" s="227" t="s">
        <v>382</v>
      </c>
      <c r="E25" s="225"/>
      <c r="F25" s="143">
        <f>F26</f>
        <v>15443488.84</v>
      </c>
    </row>
    <row r="26" spans="1:6" ht="30.75">
      <c r="A26" s="231" t="s">
        <v>184</v>
      </c>
      <c r="B26" s="135" t="s">
        <v>43</v>
      </c>
      <c r="C26" s="141" t="s">
        <v>46</v>
      </c>
      <c r="D26" s="161" t="s">
        <v>10</v>
      </c>
      <c r="E26" s="229"/>
      <c r="F26" s="144">
        <f>F27+F28</f>
        <v>15443488.84</v>
      </c>
    </row>
    <row r="27" spans="1:6" ht="62.25">
      <c r="A27" s="133" t="s">
        <v>54</v>
      </c>
      <c r="B27" s="135" t="s">
        <v>43</v>
      </c>
      <c r="C27" s="141" t="s">
        <v>46</v>
      </c>
      <c r="D27" s="161" t="s">
        <v>10</v>
      </c>
      <c r="E27" s="141">
        <v>100</v>
      </c>
      <c r="F27" s="144">
        <f>'Ведомственная 2021'!G27</f>
        <v>14615096</v>
      </c>
    </row>
    <row r="28" spans="1:6" ht="30.75">
      <c r="A28" s="133" t="s">
        <v>164</v>
      </c>
      <c r="B28" s="135" t="s">
        <v>43</v>
      </c>
      <c r="C28" s="141" t="s">
        <v>46</v>
      </c>
      <c r="D28" s="161" t="s">
        <v>10</v>
      </c>
      <c r="E28" s="141">
        <v>200</v>
      </c>
      <c r="F28" s="144">
        <f>'Ведомственная 2021'!G28</f>
        <v>828392.84</v>
      </c>
    </row>
    <row r="29" spans="1:6" ht="62.25">
      <c r="A29" s="152" t="s">
        <v>611</v>
      </c>
      <c r="B29" s="148" t="s">
        <v>43</v>
      </c>
      <c r="C29" s="148" t="s">
        <v>46</v>
      </c>
      <c r="D29" s="139" t="s">
        <v>383</v>
      </c>
      <c r="E29" s="225"/>
      <c r="F29" s="143">
        <f>F30</f>
        <v>31100</v>
      </c>
    </row>
    <row r="30" spans="1:6" ht="108.75">
      <c r="A30" s="152" t="s">
        <v>612</v>
      </c>
      <c r="B30" s="148" t="s">
        <v>43</v>
      </c>
      <c r="C30" s="148" t="s">
        <v>46</v>
      </c>
      <c r="D30" s="139" t="s">
        <v>384</v>
      </c>
      <c r="E30" s="225"/>
      <c r="F30" s="143">
        <f>F33</f>
        <v>31100</v>
      </c>
    </row>
    <row r="31" spans="1:6" ht="62.25">
      <c r="A31" s="152" t="s">
        <v>564</v>
      </c>
      <c r="B31" s="148" t="s">
        <v>43</v>
      </c>
      <c r="C31" s="148" t="s">
        <v>46</v>
      </c>
      <c r="D31" s="139" t="s">
        <v>466</v>
      </c>
      <c r="E31" s="225"/>
      <c r="F31" s="143">
        <f>F32</f>
        <v>31100</v>
      </c>
    </row>
    <row r="32" spans="1:6" ht="62.25">
      <c r="A32" s="150" t="s">
        <v>566</v>
      </c>
      <c r="B32" s="148" t="s">
        <v>43</v>
      </c>
      <c r="C32" s="148" t="s">
        <v>46</v>
      </c>
      <c r="D32" s="139" t="s">
        <v>237</v>
      </c>
      <c r="E32" s="148"/>
      <c r="F32" s="143">
        <f>F33</f>
        <v>31100</v>
      </c>
    </row>
    <row r="33" spans="1:6" ht="62.25">
      <c r="A33" s="133" t="s">
        <v>54</v>
      </c>
      <c r="B33" s="135" t="s">
        <v>43</v>
      </c>
      <c r="C33" s="135" t="s">
        <v>46</v>
      </c>
      <c r="D33" s="136" t="s">
        <v>237</v>
      </c>
      <c r="E33" s="149">
        <v>100</v>
      </c>
      <c r="F33" s="144">
        <f>'Ведомственная 2021'!G33</f>
        <v>31100</v>
      </c>
    </row>
    <row r="34" spans="1:6" ht="30.75">
      <c r="A34" s="152" t="s">
        <v>38</v>
      </c>
      <c r="B34" s="148" t="s">
        <v>43</v>
      </c>
      <c r="C34" s="142" t="s">
        <v>46</v>
      </c>
      <c r="D34" s="227" t="s">
        <v>385</v>
      </c>
      <c r="E34" s="149"/>
      <c r="F34" s="143">
        <f>F35</f>
        <v>330992</v>
      </c>
    </row>
    <row r="35" spans="1:6" ht="30.75">
      <c r="A35" s="227" t="s">
        <v>5</v>
      </c>
      <c r="B35" s="148" t="s">
        <v>43</v>
      </c>
      <c r="C35" s="142" t="s">
        <v>46</v>
      </c>
      <c r="D35" s="227" t="s">
        <v>386</v>
      </c>
      <c r="E35" s="149"/>
      <c r="F35" s="143">
        <f>F36+F39</f>
        <v>330992</v>
      </c>
    </row>
    <row r="36" spans="1:6" ht="46.5">
      <c r="A36" s="152" t="s">
        <v>309</v>
      </c>
      <c r="B36" s="148" t="s">
        <v>43</v>
      </c>
      <c r="C36" s="142" t="s">
        <v>46</v>
      </c>
      <c r="D36" s="227" t="s">
        <v>186</v>
      </c>
      <c r="E36" s="225"/>
      <c r="F36" s="143">
        <f>F37+F38</f>
        <v>311000</v>
      </c>
    </row>
    <row r="37" spans="1:6" ht="62.25">
      <c r="A37" s="133" t="s">
        <v>54</v>
      </c>
      <c r="B37" s="135" t="s">
        <v>43</v>
      </c>
      <c r="C37" s="141" t="s">
        <v>46</v>
      </c>
      <c r="D37" s="161" t="s">
        <v>186</v>
      </c>
      <c r="E37" s="141">
        <v>100</v>
      </c>
      <c r="F37" s="144">
        <f>'Ведомственная 2021'!G37</f>
        <v>305800</v>
      </c>
    </row>
    <row r="38" spans="1:6" ht="30.75">
      <c r="A38" s="133" t="s">
        <v>164</v>
      </c>
      <c r="B38" s="135" t="s">
        <v>43</v>
      </c>
      <c r="C38" s="141" t="s">
        <v>46</v>
      </c>
      <c r="D38" s="161" t="s">
        <v>186</v>
      </c>
      <c r="E38" s="141" t="s">
        <v>175</v>
      </c>
      <c r="F38" s="144">
        <f>'Ведомственная 2021'!G38</f>
        <v>5200</v>
      </c>
    </row>
    <row r="39" spans="1:6" ht="30.75">
      <c r="A39" s="138" t="s">
        <v>184</v>
      </c>
      <c r="B39" s="135" t="s">
        <v>43</v>
      </c>
      <c r="C39" s="141" t="s">
        <v>46</v>
      </c>
      <c r="D39" s="139" t="s">
        <v>591</v>
      </c>
      <c r="E39" s="141"/>
      <c r="F39" s="143">
        <f>F40</f>
        <v>19992</v>
      </c>
    </row>
    <row r="40" spans="1:6" ht="62.25">
      <c r="A40" s="140" t="s">
        <v>54</v>
      </c>
      <c r="B40" s="135" t="s">
        <v>43</v>
      </c>
      <c r="C40" s="141" t="s">
        <v>46</v>
      </c>
      <c r="D40" s="139" t="s">
        <v>591</v>
      </c>
      <c r="E40" s="141" t="s">
        <v>174</v>
      </c>
      <c r="F40" s="144">
        <f>'Ведомственная 2021'!G40</f>
        <v>19992</v>
      </c>
    </row>
    <row r="41" spans="1:6" ht="15">
      <c r="A41" s="157" t="s">
        <v>835</v>
      </c>
      <c r="B41" s="148" t="s">
        <v>43</v>
      </c>
      <c r="C41" s="148" t="s">
        <v>483</v>
      </c>
      <c r="D41" s="297"/>
      <c r="E41" s="141"/>
      <c r="F41" s="143">
        <f>F42</f>
        <v>827</v>
      </c>
    </row>
    <row r="42" spans="1:6" ht="30.75">
      <c r="A42" s="157" t="s">
        <v>38</v>
      </c>
      <c r="B42" s="148" t="s">
        <v>43</v>
      </c>
      <c r="C42" s="148" t="s">
        <v>483</v>
      </c>
      <c r="D42" s="297" t="s">
        <v>385</v>
      </c>
      <c r="E42" s="141"/>
      <c r="F42" s="143">
        <f>F43</f>
        <v>827</v>
      </c>
    </row>
    <row r="43" spans="1:6" ht="30.75">
      <c r="A43" s="157" t="s">
        <v>5</v>
      </c>
      <c r="B43" s="148" t="s">
        <v>43</v>
      </c>
      <c r="C43" s="148" t="s">
        <v>483</v>
      </c>
      <c r="D43" s="297" t="s">
        <v>386</v>
      </c>
      <c r="E43" s="141"/>
      <c r="F43" s="143">
        <f>F44</f>
        <v>827</v>
      </c>
    </row>
    <row r="44" spans="1:6" ht="46.5">
      <c r="A44" s="293" t="s">
        <v>836</v>
      </c>
      <c r="B44" s="135" t="s">
        <v>43</v>
      </c>
      <c r="C44" s="135" t="s">
        <v>483</v>
      </c>
      <c r="D44" s="298" t="s">
        <v>837</v>
      </c>
      <c r="E44" s="141"/>
      <c r="F44" s="144">
        <f>F45</f>
        <v>827</v>
      </c>
    </row>
    <row r="45" spans="1:6" ht="30.75">
      <c r="A45" s="293" t="s">
        <v>164</v>
      </c>
      <c r="B45" s="135" t="s">
        <v>43</v>
      </c>
      <c r="C45" s="135" t="s">
        <v>483</v>
      </c>
      <c r="D45" s="298" t="s">
        <v>837</v>
      </c>
      <c r="E45" s="141" t="s">
        <v>175</v>
      </c>
      <c r="F45" s="144">
        <f>'Ведомственная 2021'!G45</f>
        <v>827</v>
      </c>
    </row>
    <row r="46" spans="1:6" ht="46.5">
      <c r="A46" s="152" t="s">
        <v>294</v>
      </c>
      <c r="B46" s="148" t="s">
        <v>43</v>
      </c>
      <c r="C46" s="142" t="s">
        <v>49</v>
      </c>
      <c r="D46" s="225"/>
      <c r="E46" s="225"/>
      <c r="F46" s="143">
        <f>F47</f>
        <v>2912508</v>
      </c>
    </row>
    <row r="47" spans="1:6" ht="46.5">
      <c r="A47" s="227" t="s">
        <v>613</v>
      </c>
      <c r="B47" s="148" t="s">
        <v>43</v>
      </c>
      <c r="C47" s="142" t="s">
        <v>49</v>
      </c>
      <c r="D47" s="230" t="s">
        <v>387</v>
      </c>
      <c r="E47" s="225"/>
      <c r="F47" s="143">
        <f>F50</f>
        <v>2912508</v>
      </c>
    </row>
    <row r="48" spans="1:6" ht="78">
      <c r="A48" s="227" t="s">
        <v>614</v>
      </c>
      <c r="B48" s="148" t="s">
        <v>43</v>
      </c>
      <c r="C48" s="142" t="s">
        <v>49</v>
      </c>
      <c r="D48" s="227" t="s">
        <v>388</v>
      </c>
      <c r="E48" s="225"/>
      <c r="F48" s="143">
        <f>F49</f>
        <v>2912508</v>
      </c>
    </row>
    <row r="49" spans="1:6" ht="46.5">
      <c r="A49" s="131" t="s">
        <v>243</v>
      </c>
      <c r="B49" s="148" t="s">
        <v>43</v>
      </c>
      <c r="C49" s="142" t="s">
        <v>49</v>
      </c>
      <c r="D49" s="227" t="s">
        <v>389</v>
      </c>
      <c r="E49" s="225"/>
      <c r="F49" s="143">
        <f>F50</f>
        <v>2912508</v>
      </c>
    </row>
    <row r="50" spans="1:6" ht="30.75">
      <c r="A50" s="231" t="s">
        <v>184</v>
      </c>
      <c r="B50" s="135" t="s">
        <v>43</v>
      </c>
      <c r="C50" s="141" t="s">
        <v>49</v>
      </c>
      <c r="D50" s="161" t="s">
        <v>244</v>
      </c>
      <c r="E50" s="229"/>
      <c r="F50" s="144">
        <f>F51+F52</f>
        <v>2912508</v>
      </c>
    </row>
    <row r="51" spans="1:6" ht="62.25">
      <c r="A51" s="133" t="s">
        <v>54</v>
      </c>
      <c r="B51" s="135" t="s">
        <v>43</v>
      </c>
      <c r="C51" s="141" t="s">
        <v>49</v>
      </c>
      <c r="D51" s="161" t="s">
        <v>244</v>
      </c>
      <c r="E51" s="141">
        <v>100</v>
      </c>
      <c r="F51" s="144">
        <f>'Ведомственная 2021'!G335</f>
        <v>2550508</v>
      </c>
    </row>
    <row r="52" spans="1:6" ht="30.75">
      <c r="A52" s="133" t="s">
        <v>164</v>
      </c>
      <c r="B52" s="135" t="s">
        <v>43</v>
      </c>
      <c r="C52" s="141" t="s">
        <v>49</v>
      </c>
      <c r="D52" s="161" t="s">
        <v>244</v>
      </c>
      <c r="E52" s="141">
        <v>200</v>
      </c>
      <c r="F52" s="144">
        <f>'Ведомственная 2021'!G336</f>
        <v>362000</v>
      </c>
    </row>
    <row r="53" spans="1:6" ht="15">
      <c r="A53" s="152" t="s">
        <v>176</v>
      </c>
      <c r="B53" s="148" t="s">
        <v>43</v>
      </c>
      <c r="C53" s="142" t="s">
        <v>282</v>
      </c>
      <c r="D53" s="225"/>
      <c r="E53" s="225"/>
      <c r="F53" s="143">
        <f>F54</f>
        <v>400000</v>
      </c>
    </row>
    <row r="54" spans="1:6" ht="15">
      <c r="A54" s="227" t="s">
        <v>340</v>
      </c>
      <c r="B54" s="148" t="s">
        <v>43</v>
      </c>
      <c r="C54" s="142" t="s">
        <v>282</v>
      </c>
      <c r="D54" s="227" t="s">
        <v>390</v>
      </c>
      <c r="E54" s="225"/>
      <c r="F54" s="143">
        <f>F55</f>
        <v>400000</v>
      </c>
    </row>
    <row r="55" spans="1:6" ht="30.75">
      <c r="A55" s="233" t="s">
        <v>6</v>
      </c>
      <c r="B55" s="148" t="s">
        <v>43</v>
      </c>
      <c r="C55" s="142" t="s">
        <v>282</v>
      </c>
      <c r="D55" s="227" t="s">
        <v>391</v>
      </c>
      <c r="E55" s="229"/>
      <c r="F55" s="143">
        <f>F56</f>
        <v>400000</v>
      </c>
    </row>
    <row r="56" spans="1:6" ht="30.75">
      <c r="A56" s="231" t="s">
        <v>6</v>
      </c>
      <c r="B56" s="135" t="s">
        <v>43</v>
      </c>
      <c r="C56" s="141" t="s">
        <v>282</v>
      </c>
      <c r="D56" s="161" t="s">
        <v>187</v>
      </c>
      <c r="E56" s="229"/>
      <c r="F56" s="144">
        <f>F57</f>
        <v>400000</v>
      </c>
    </row>
    <row r="57" spans="1:6" ht="15">
      <c r="A57" s="133" t="s">
        <v>285</v>
      </c>
      <c r="B57" s="135" t="s">
        <v>43</v>
      </c>
      <c r="C57" s="141" t="s">
        <v>282</v>
      </c>
      <c r="D57" s="161" t="s">
        <v>187</v>
      </c>
      <c r="E57" s="141">
        <v>800</v>
      </c>
      <c r="F57" s="144">
        <f>'Ведомственная 2021'!G50</f>
        <v>400000</v>
      </c>
    </row>
    <row r="58" spans="1:6" ht="15">
      <c r="A58" s="152" t="s">
        <v>18</v>
      </c>
      <c r="B58" s="148" t="s">
        <v>43</v>
      </c>
      <c r="C58" s="142" t="s">
        <v>170</v>
      </c>
      <c r="D58" s="225" t="s">
        <v>339</v>
      </c>
      <c r="E58" s="225"/>
      <c r="F58" s="143">
        <f>F59+F95+F103+F108+F90+F113+F81</f>
        <v>29586921.52</v>
      </c>
    </row>
    <row r="59" spans="1:6" ht="37.5" customHeight="1">
      <c r="A59" s="227" t="s">
        <v>615</v>
      </c>
      <c r="B59" s="148" t="s">
        <v>43</v>
      </c>
      <c r="C59" s="148" t="s">
        <v>170</v>
      </c>
      <c r="D59" s="230" t="s">
        <v>392</v>
      </c>
      <c r="E59" s="225"/>
      <c r="F59" s="143">
        <f>F60+F64+F68</f>
        <v>1495302</v>
      </c>
    </row>
    <row r="60" spans="1:6" ht="62.25">
      <c r="A60" s="227" t="s">
        <v>616</v>
      </c>
      <c r="B60" s="148" t="s">
        <v>43</v>
      </c>
      <c r="C60" s="148" t="s">
        <v>170</v>
      </c>
      <c r="D60" s="230" t="s">
        <v>408</v>
      </c>
      <c r="E60" s="225"/>
      <c r="F60" s="143">
        <f>F61</f>
        <v>82864</v>
      </c>
    </row>
    <row r="61" spans="1:6" ht="69" customHeight="1">
      <c r="A61" s="139" t="s">
        <v>191</v>
      </c>
      <c r="B61" s="148" t="s">
        <v>43</v>
      </c>
      <c r="C61" s="148" t="s">
        <v>170</v>
      </c>
      <c r="D61" s="139" t="s">
        <v>431</v>
      </c>
      <c r="E61" s="225"/>
      <c r="F61" s="143">
        <f>F62</f>
        <v>82864</v>
      </c>
    </row>
    <row r="62" spans="1:6" ht="46.5">
      <c r="A62" s="231" t="s">
        <v>1</v>
      </c>
      <c r="B62" s="135" t="s">
        <v>43</v>
      </c>
      <c r="C62" s="135" t="s">
        <v>170</v>
      </c>
      <c r="D62" s="136" t="s">
        <v>192</v>
      </c>
      <c r="E62" s="229"/>
      <c r="F62" s="144">
        <f>F63</f>
        <v>82864</v>
      </c>
    </row>
    <row r="63" spans="1:6" ht="30.75">
      <c r="A63" s="133" t="s">
        <v>55</v>
      </c>
      <c r="B63" s="135" t="s">
        <v>43</v>
      </c>
      <c r="C63" s="135" t="s">
        <v>170</v>
      </c>
      <c r="D63" s="136" t="s">
        <v>192</v>
      </c>
      <c r="E63" s="141">
        <v>600</v>
      </c>
      <c r="F63" s="144">
        <f>'Ведомственная 2021'!G56</f>
        <v>82864</v>
      </c>
    </row>
    <row r="64" spans="1:6" ht="62.25">
      <c r="A64" s="227" t="s">
        <v>617</v>
      </c>
      <c r="B64" s="148" t="s">
        <v>43</v>
      </c>
      <c r="C64" s="148" t="s">
        <v>170</v>
      </c>
      <c r="D64" s="230" t="s">
        <v>410</v>
      </c>
      <c r="E64" s="225"/>
      <c r="F64" s="143">
        <f>F65</f>
        <v>59000</v>
      </c>
    </row>
    <row r="65" spans="1:6" ht="46.5">
      <c r="A65" s="152" t="s">
        <v>193</v>
      </c>
      <c r="B65" s="148" t="s">
        <v>43</v>
      </c>
      <c r="C65" s="148" t="s">
        <v>170</v>
      </c>
      <c r="D65" s="234" t="s">
        <v>432</v>
      </c>
      <c r="E65" s="225"/>
      <c r="F65" s="143">
        <f>F66</f>
        <v>59000</v>
      </c>
    </row>
    <row r="66" spans="1:6" ht="15">
      <c r="A66" s="136" t="s">
        <v>194</v>
      </c>
      <c r="B66" s="135" t="s">
        <v>43</v>
      </c>
      <c r="C66" s="135" t="s">
        <v>170</v>
      </c>
      <c r="D66" s="161" t="s">
        <v>288</v>
      </c>
      <c r="E66" s="141"/>
      <c r="F66" s="144">
        <f>F67</f>
        <v>59000</v>
      </c>
    </row>
    <row r="67" spans="1:6" ht="30.75">
      <c r="A67" s="133" t="s">
        <v>164</v>
      </c>
      <c r="B67" s="135" t="s">
        <v>43</v>
      </c>
      <c r="C67" s="135" t="s">
        <v>170</v>
      </c>
      <c r="D67" s="161" t="s">
        <v>288</v>
      </c>
      <c r="E67" s="141" t="s">
        <v>175</v>
      </c>
      <c r="F67" s="144">
        <f>'Ведомственная 2021'!G60</f>
        <v>59000</v>
      </c>
    </row>
    <row r="68" spans="1:6" ht="78">
      <c r="A68" s="227" t="s">
        <v>618</v>
      </c>
      <c r="B68" s="148" t="s">
        <v>43</v>
      </c>
      <c r="C68" s="142" t="s">
        <v>170</v>
      </c>
      <c r="D68" s="235" t="s">
        <v>409</v>
      </c>
      <c r="E68" s="225"/>
      <c r="F68" s="143">
        <f>F69+F72+F75</f>
        <v>1353438</v>
      </c>
    </row>
    <row r="69" spans="1:6" ht="78">
      <c r="A69" s="152" t="s">
        <v>341</v>
      </c>
      <c r="B69" s="148" t="s">
        <v>43</v>
      </c>
      <c r="C69" s="148" t="s">
        <v>170</v>
      </c>
      <c r="D69" s="227" t="s">
        <v>433</v>
      </c>
      <c r="E69" s="145"/>
      <c r="F69" s="143">
        <f>F70</f>
        <v>5000</v>
      </c>
    </row>
    <row r="70" spans="1:6" ht="15">
      <c r="A70" s="136" t="s">
        <v>194</v>
      </c>
      <c r="B70" s="135" t="s">
        <v>43</v>
      </c>
      <c r="C70" s="135" t="s">
        <v>170</v>
      </c>
      <c r="D70" s="161" t="s">
        <v>198</v>
      </c>
      <c r="E70" s="137"/>
      <c r="F70" s="144">
        <f>F71</f>
        <v>5000</v>
      </c>
    </row>
    <row r="71" spans="1:6" ht="30.75">
      <c r="A71" s="133" t="s">
        <v>164</v>
      </c>
      <c r="B71" s="135" t="s">
        <v>43</v>
      </c>
      <c r="C71" s="135" t="s">
        <v>170</v>
      </c>
      <c r="D71" s="161" t="s">
        <v>198</v>
      </c>
      <c r="E71" s="146">
        <v>200</v>
      </c>
      <c r="F71" s="144">
        <f>'Ведомственная 2021'!G70</f>
        <v>5000</v>
      </c>
    </row>
    <row r="72" spans="1:6" ht="30.75">
      <c r="A72" s="131" t="s">
        <v>197</v>
      </c>
      <c r="B72" s="148" t="s">
        <v>43</v>
      </c>
      <c r="C72" s="148" t="s">
        <v>170</v>
      </c>
      <c r="D72" s="227" t="s">
        <v>434</v>
      </c>
      <c r="E72" s="145"/>
      <c r="F72" s="143">
        <f>F73</f>
        <v>116000</v>
      </c>
    </row>
    <row r="73" spans="1:6" ht="15">
      <c r="A73" s="136" t="s">
        <v>194</v>
      </c>
      <c r="B73" s="135" t="s">
        <v>43</v>
      </c>
      <c r="C73" s="135" t="s">
        <v>170</v>
      </c>
      <c r="D73" s="161" t="s">
        <v>199</v>
      </c>
      <c r="E73" s="137"/>
      <c r="F73" s="144">
        <f>F74</f>
        <v>116000</v>
      </c>
    </row>
    <row r="74" spans="1:6" ht="30.75">
      <c r="A74" s="133" t="s">
        <v>164</v>
      </c>
      <c r="B74" s="135" t="s">
        <v>43</v>
      </c>
      <c r="C74" s="135" t="s">
        <v>170</v>
      </c>
      <c r="D74" s="161" t="s">
        <v>199</v>
      </c>
      <c r="E74" s="137">
        <v>200</v>
      </c>
      <c r="F74" s="144">
        <f>'Ведомственная 2021'!G73</f>
        <v>116000</v>
      </c>
    </row>
    <row r="75" spans="1:6" ht="62.25">
      <c r="A75" s="131" t="s">
        <v>195</v>
      </c>
      <c r="B75" s="148" t="s">
        <v>43</v>
      </c>
      <c r="C75" s="148" t="s">
        <v>170</v>
      </c>
      <c r="D75" s="227" t="s">
        <v>435</v>
      </c>
      <c r="E75" s="225"/>
      <c r="F75" s="143">
        <f>F76+F79</f>
        <v>1232438</v>
      </c>
    </row>
    <row r="76" spans="1:6" ht="46.5">
      <c r="A76" s="133" t="s">
        <v>0</v>
      </c>
      <c r="B76" s="135" t="s">
        <v>43</v>
      </c>
      <c r="C76" s="135" t="s">
        <v>170</v>
      </c>
      <c r="D76" s="161" t="s">
        <v>196</v>
      </c>
      <c r="E76" s="229"/>
      <c r="F76" s="144">
        <f>F77+F78</f>
        <v>964100</v>
      </c>
    </row>
    <row r="77" spans="1:6" ht="62.25">
      <c r="A77" s="133" t="s">
        <v>54</v>
      </c>
      <c r="B77" s="135" t="s">
        <v>43</v>
      </c>
      <c r="C77" s="135" t="s">
        <v>170</v>
      </c>
      <c r="D77" s="161" t="s">
        <v>196</v>
      </c>
      <c r="E77" s="141">
        <v>100</v>
      </c>
      <c r="F77" s="144">
        <f>'Ведомственная 2021'!G64</f>
        <v>917400</v>
      </c>
    </row>
    <row r="78" spans="1:6" ht="30.75">
      <c r="A78" s="133" t="s">
        <v>164</v>
      </c>
      <c r="B78" s="135" t="s">
        <v>43</v>
      </c>
      <c r="C78" s="135" t="s">
        <v>170</v>
      </c>
      <c r="D78" s="161" t="s">
        <v>196</v>
      </c>
      <c r="E78" s="141" t="s">
        <v>175</v>
      </c>
      <c r="F78" s="144">
        <f>'Ведомственная 2021'!G65</f>
        <v>46700</v>
      </c>
    </row>
    <row r="79" spans="1:6" ht="30.75">
      <c r="A79" s="131" t="s">
        <v>184</v>
      </c>
      <c r="B79" s="148" t="s">
        <v>43</v>
      </c>
      <c r="C79" s="148" t="s">
        <v>170</v>
      </c>
      <c r="D79" s="139" t="s">
        <v>519</v>
      </c>
      <c r="E79" s="137"/>
      <c r="F79" s="143">
        <f>F80</f>
        <v>268338</v>
      </c>
    </row>
    <row r="80" spans="1:6" ht="62.25">
      <c r="A80" s="140" t="s">
        <v>54</v>
      </c>
      <c r="B80" s="135" t="s">
        <v>43</v>
      </c>
      <c r="C80" s="135" t="s">
        <v>170</v>
      </c>
      <c r="D80" s="136" t="s">
        <v>519</v>
      </c>
      <c r="E80" s="137">
        <v>100</v>
      </c>
      <c r="F80" s="144">
        <f>'Ведомственная 2021'!G67</f>
        <v>268338</v>
      </c>
    </row>
    <row r="81" spans="1:6" ht="46.5">
      <c r="A81" s="152" t="s">
        <v>619</v>
      </c>
      <c r="B81" s="148" t="s">
        <v>43</v>
      </c>
      <c r="C81" s="148" t="s">
        <v>170</v>
      </c>
      <c r="D81" s="154" t="s">
        <v>393</v>
      </c>
      <c r="E81" s="160"/>
      <c r="F81" s="143">
        <f>F82</f>
        <v>1289000</v>
      </c>
    </row>
    <row r="82" spans="1:6" ht="78">
      <c r="A82" s="152" t="s">
        <v>620</v>
      </c>
      <c r="B82" s="148" t="s">
        <v>43</v>
      </c>
      <c r="C82" s="148" t="s">
        <v>170</v>
      </c>
      <c r="D82" s="139" t="s">
        <v>430</v>
      </c>
      <c r="E82" s="160"/>
      <c r="F82" s="143">
        <f>F83</f>
        <v>1289000</v>
      </c>
    </row>
    <row r="83" spans="1:6" ht="53.25" customHeight="1">
      <c r="A83" s="152" t="s">
        <v>132</v>
      </c>
      <c r="B83" s="148" t="s">
        <v>43</v>
      </c>
      <c r="C83" s="148" t="s">
        <v>170</v>
      </c>
      <c r="D83" s="139" t="s">
        <v>436</v>
      </c>
      <c r="E83" s="160"/>
      <c r="F83" s="143">
        <f>F86+F88+F84</f>
        <v>1289000</v>
      </c>
    </row>
    <row r="84" spans="1:6" ht="36" customHeight="1">
      <c r="A84" s="152" t="s">
        <v>806</v>
      </c>
      <c r="B84" s="148" t="s">
        <v>43</v>
      </c>
      <c r="C84" s="148" t="s">
        <v>170</v>
      </c>
      <c r="D84" s="139" t="s">
        <v>805</v>
      </c>
      <c r="E84" s="160"/>
      <c r="F84" s="143">
        <f>F85</f>
        <v>285000</v>
      </c>
    </row>
    <row r="85" spans="1:6" ht="29.25" customHeight="1">
      <c r="A85" s="133" t="s">
        <v>164</v>
      </c>
      <c r="B85" s="135" t="s">
        <v>43</v>
      </c>
      <c r="C85" s="135" t="s">
        <v>170</v>
      </c>
      <c r="D85" s="136" t="s">
        <v>805</v>
      </c>
      <c r="E85" s="137">
        <v>200</v>
      </c>
      <c r="F85" s="144">
        <f>'Ведомственная 2021'!G78</f>
        <v>285000</v>
      </c>
    </row>
    <row r="86" spans="1:6" ht="15">
      <c r="A86" s="152" t="s">
        <v>331</v>
      </c>
      <c r="B86" s="148" t="s">
        <v>43</v>
      </c>
      <c r="C86" s="148" t="s">
        <v>170</v>
      </c>
      <c r="D86" s="139" t="s">
        <v>332</v>
      </c>
      <c r="E86" s="160"/>
      <c r="F86" s="143">
        <f>F87</f>
        <v>430000</v>
      </c>
    </row>
    <row r="87" spans="1:6" ht="30.75">
      <c r="A87" s="133" t="s">
        <v>164</v>
      </c>
      <c r="B87" s="135" t="s">
        <v>43</v>
      </c>
      <c r="C87" s="135" t="s">
        <v>170</v>
      </c>
      <c r="D87" s="136" t="s">
        <v>332</v>
      </c>
      <c r="E87" s="137">
        <v>200</v>
      </c>
      <c r="F87" s="144">
        <f>'Ведомственная 2021'!G80</f>
        <v>430000</v>
      </c>
    </row>
    <row r="88" spans="1:6" ht="15">
      <c r="A88" s="152" t="s">
        <v>133</v>
      </c>
      <c r="B88" s="148" t="s">
        <v>43</v>
      </c>
      <c r="C88" s="148" t="s">
        <v>170</v>
      </c>
      <c r="D88" s="139" t="s">
        <v>134</v>
      </c>
      <c r="E88" s="160"/>
      <c r="F88" s="143">
        <f>F89</f>
        <v>574000</v>
      </c>
    </row>
    <row r="89" spans="1:6" ht="30.75">
      <c r="A89" s="133" t="s">
        <v>164</v>
      </c>
      <c r="B89" s="135" t="s">
        <v>43</v>
      </c>
      <c r="C89" s="135" t="s">
        <v>170</v>
      </c>
      <c r="D89" s="136" t="s">
        <v>134</v>
      </c>
      <c r="E89" s="137">
        <v>200</v>
      </c>
      <c r="F89" s="144">
        <f>'Ведомственная 2021'!G82</f>
        <v>574000</v>
      </c>
    </row>
    <row r="90" spans="1:6" ht="46.5">
      <c r="A90" s="152" t="s">
        <v>621</v>
      </c>
      <c r="B90" s="148" t="s">
        <v>43</v>
      </c>
      <c r="C90" s="142" t="s">
        <v>170</v>
      </c>
      <c r="D90" s="230" t="s">
        <v>394</v>
      </c>
      <c r="E90" s="145"/>
      <c r="F90" s="143">
        <f>F91</f>
        <v>35000</v>
      </c>
    </row>
    <row r="91" spans="1:6" ht="62.25">
      <c r="A91" s="152" t="s">
        <v>622</v>
      </c>
      <c r="B91" s="148" t="s">
        <v>43</v>
      </c>
      <c r="C91" s="142" t="s">
        <v>170</v>
      </c>
      <c r="D91" s="227" t="s">
        <v>429</v>
      </c>
      <c r="E91" s="145"/>
      <c r="F91" s="143">
        <f>F92</f>
        <v>35000</v>
      </c>
    </row>
    <row r="92" spans="1:6" ht="62.25">
      <c r="A92" s="139" t="s">
        <v>34</v>
      </c>
      <c r="B92" s="148" t="s">
        <v>43</v>
      </c>
      <c r="C92" s="142" t="s">
        <v>170</v>
      </c>
      <c r="D92" s="227" t="s">
        <v>437</v>
      </c>
      <c r="E92" s="145"/>
      <c r="F92" s="143">
        <f>F93</f>
        <v>35000</v>
      </c>
    </row>
    <row r="93" spans="1:6" ht="19.5" customHeight="1">
      <c r="A93" s="152" t="s">
        <v>200</v>
      </c>
      <c r="B93" s="148" t="s">
        <v>43</v>
      </c>
      <c r="C93" s="142" t="s">
        <v>170</v>
      </c>
      <c r="D93" s="227" t="s">
        <v>201</v>
      </c>
      <c r="E93" s="145"/>
      <c r="F93" s="143">
        <f>F94</f>
        <v>35000</v>
      </c>
    </row>
    <row r="94" spans="1:6" ht="30.75">
      <c r="A94" s="133" t="s">
        <v>164</v>
      </c>
      <c r="B94" s="135" t="s">
        <v>43</v>
      </c>
      <c r="C94" s="141" t="s">
        <v>170</v>
      </c>
      <c r="D94" s="161" t="s">
        <v>201</v>
      </c>
      <c r="E94" s="146">
        <v>200</v>
      </c>
      <c r="F94" s="144">
        <f>'Ведомственная 2021'!G87</f>
        <v>35000</v>
      </c>
    </row>
    <row r="95" spans="1:6" ht="46.5">
      <c r="A95" s="227" t="s">
        <v>623</v>
      </c>
      <c r="B95" s="148" t="s">
        <v>43</v>
      </c>
      <c r="C95" s="142" t="s">
        <v>170</v>
      </c>
      <c r="D95" s="230" t="s">
        <v>395</v>
      </c>
      <c r="E95" s="225"/>
      <c r="F95" s="143">
        <f>F96</f>
        <v>323078</v>
      </c>
    </row>
    <row r="96" spans="1:6" ht="78">
      <c r="A96" s="227" t="s">
        <v>624</v>
      </c>
      <c r="B96" s="148" t="s">
        <v>43</v>
      </c>
      <c r="C96" s="142" t="s">
        <v>170</v>
      </c>
      <c r="D96" s="230" t="s">
        <v>428</v>
      </c>
      <c r="E96" s="225"/>
      <c r="F96" s="143">
        <f>F97</f>
        <v>323078</v>
      </c>
    </row>
    <row r="97" spans="1:6" ht="46.5">
      <c r="A97" s="131" t="s">
        <v>202</v>
      </c>
      <c r="B97" s="148" t="s">
        <v>43</v>
      </c>
      <c r="C97" s="142" t="s">
        <v>170</v>
      </c>
      <c r="D97" s="139" t="s">
        <v>438</v>
      </c>
      <c r="E97" s="225"/>
      <c r="F97" s="143">
        <f>F98+F101</f>
        <v>323078</v>
      </c>
    </row>
    <row r="98" spans="1:6" ht="30.75">
      <c r="A98" s="231" t="s">
        <v>2</v>
      </c>
      <c r="B98" s="135" t="s">
        <v>43</v>
      </c>
      <c r="C98" s="141" t="s">
        <v>170</v>
      </c>
      <c r="D98" s="161" t="s">
        <v>203</v>
      </c>
      <c r="E98" s="229"/>
      <c r="F98" s="143">
        <f>F99+F100</f>
        <v>289271</v>
      </c>
    </row>
    <row r="99" spans="1:6" ht="62.25">
      <c r="A99" s="133" t="s">
        <v>54</v>
      </c>
      <c r="B99" s="135" t="s">
        <v>43</v>
      </c>
      <c r="C99" s="141" t="s">
        <v>170</v>
      </c>
      <c r="D99" s="161" t="s">
        <v>203</v>
      </c>
      <c r="E99" s="141">
        <v>100</v>
      </c>
      <c r="F99" s="144">
        <f>'Ведомственная 2021'!G92</f>
        <v>278027</v>
      </c>
    </row>
    <row r="100" spans="1:6" ht="30.75">
      <c r="A100" s="133" t="s">
        <v>164</v>
      </c>
      <c r="B100" s="135" t="s">
        <v>43</v>
      </c>
      <c r="C100" s="141" t="s">
        <v>170</v>
      </c>
      <c r="D100" s="161" t="s">
        <v>203</v>
      </c>
      <c r="E100" s="141">
        <v>200</v>
      </c>
      <c r="F100" s="144">
        <f>'Ведомственная 2021'!G93</f>
        <v>11244</v>
      </c>
    </row>
    <row r="101" spans="1:6" ht="30.75">
      <c r="A101" s="132" t="s">
        <v>184</v>
      </c>
      <c r="B101" s="135" t="s">
        <v>43</v>
      </c>
      <c r="C101" s="141" t="s">
        <v>170</v>
      </c>
      <c r="D101" s="139" t="s">
        <v>592</v>
      </c>
      <c r="E101" s="142"/>
      <c r="F101" s="143">
        <f>F102</f>
        <v>33807</v>
      </c>
    </row>
    <row r="102" spans="1:6" ht="62.25">
      <c r="A102" s="133" t="s">
        <v>54</v>
      </c>
      <c r="B102" s="135" t="s">
        <v>43</v>
      </c>
      <c r="C102" s="141" t="s">
        <v>170</v>
      </c>
      <c r="D102" s="136" t="s">
        <v>592</v>
      </c>
      <c r="E102" s="141" t="s">
        <v>174</v>
      </c>
      <c r="F102" s="144">
        <f>'Ведомственная 2021'!G95</f>
        <v>33807</v>
      </c>
    </row>
    <row r="103" spans="1:6" ht="48.75" customHeight="1">
      <c r="A103" s="152" t="s">
        <v>625</v>
      </c>
      <c r="B103" s="148" t="s">
        <v>43</v>
      </c>
      <c r="C103" s="142" t="s">
        <v>170</v>
      </c>
      <c r="D103" s="227" t="s">
        <v>396</v>
      </c>
      <c r="E103" s="145"/>
      <c r="F103" s="143">
        <f>F104</f>
        <v>30000</v>
      </c>
    </row>
    <row r="104" spans="1:6" ht="86.25" customHeight="1">
      <c r="A104" s="152" t="s">
        <v>626</v>
      </c>
      <c r="B104" s="148" t="s">
        <v>43</v>
      </c>
      <c r="C104" s="142" t="s">
        <v>170</v>
      </c>
      <c r="D104" s="227" t="s">
        <v>427</v>
      </c>
      <c r="E104" s="145"/>
      <c r="F104" s="143">
        <f>F105</f>
        <v>30000</v>
      </c>
    </row>
    <row r="105" spans="1:6" ht="62.25">
      <c r="A105" s="152" t="s">
        <v>7</v>
      </c>
      <c r="B105" s="148" t="s">
        <v>43</v>
      </c>
      <c r="C105" s="142" t="s">
        <v>170</v>
      </c>
      <c r="D105" s="227" t="s">
        <v>439</v>
      </c>
      <c r="E105" s="145"/>
      <c r="F105" s="143">
        <f>F106</f>
        <v>30000</v>
      </c>
    </row>
    <row r="106" spans="1:6" ht="30.75">
      <c r="A106" s="133" t="s">
        <v>8</v>
      </c>
      <c r="B106" s="135" t="s">
        <v>43</v>
      </c>
      <c r="C106" s="141" t="s">
        <v>170</v>
      </c>
      <c r="D106" s="161" t="s">
        <v>9</v>
      </c>
      <c r="E106" s="146"/>
      <c r="F106" s="144">
        <f>F107</f>
        <v>30000</v>
      </c>
    </row>
    <row r="107" spans="1:6" ht="15">
      <c r="A107" s="133" t="s">
        <v>306</v>
      </c>
      <c r="B107" s="135" t="s">
        <v>43</v>
      </c>
      <c r="C107" s="141" t="s">
        <v>170</v>
      </c>
      <c r="D107" s="161" t="s">
        <v>9</v>
      </c>
      <c r="E107" s="146">
        <v>300</v>
      </c>
      <c r="F107" s="144">
        <f>'Ведомственная 2021'!G100</f>
        <v>30000</v>
      </c>
    </row>
    <row r="108" spans="1:6" ht="30.75">
      <c r="A108" s="152" t="s">
        <v>61</v>
      </c>
      <c r="B108" s="148" t="s">
        <v>43</v>
      </c>
      <c r="C108" s="142" t="s">
        <v>170</v>
      </c>
      <c r="D108" s="227" t="s">
        <v>397</v>
      </c>
      <c r="E108" s="236"/>
      <c r="F108" s="143">
        <f>F109</f>
        <v>10576558.17</v>
      </c>
    </row>
    <row r="109" spans="1:6" ht="30.75">
      <c r="A109" s="152" t="s">
        <v>523</v>
      </c>
      <c r="B109" s="148" t="s">
        <v>43</v>
      </c>
      <c r="C109" s="142" t="s">
        <v>170</v>
      </c>
      <c r="D109" s="227" t="s">
        <v>426</v>
      </c>
      <c r="E109" s="236"/>
      <c r="F109" s="143">
        <f>F110</f>
        <v>10576558.17</v>
      </c>
    </row>
    <row r="110" spans="1:6" ht="30.75">
      <c r="A110" s="133" t="s">
        <v>478</v>
      </c>
      <c r="B110" s="135" t="s">
        <v>43</v>
      </c>
      <c r="C110" s="141" t="s">
        <v>170</v>
      </c>
      <c r="D110" s="161" t="s">
        <v>204</v>
      </c>
      <c r="E110" s="232"/>
      <c r="F110" s="144">
        <f>F112+F111</f>
        <v>10576558.17</v>
      </c>
    </row>
    <row r="111" spans="1:6" ht="30.75">
      <c r="A111" s="133" t="s">
        <v>164</v>
      </c>
      <c r="B111" s="135" t="s">
        <v>43</v>
      </c>
      <c r="C111" s="141" t="s">
        <v>170</v>
      </c>
      <c r="D111" s="161" t="s">
        <v>204</v>
      </c>
      <c r="E111" s="232" t="s">
        <v>175</v>
      </c>
      <c r="F111" s="144">
        <f>'Ведомственная 2021'!G104</f>
        <v>48776</v>
      </c>
    </row>
    <row r="112" spans="1:6" ht="15">
      <c r="A112" s="133" t="s">
        <v>285</v>
      </c>
      <c r="B112" s="135" t="s">
        <v>43</v>
      </c>
      <c r="C112" s="141" t="s">
        <v>170</v>
      </c>
      <c r="D112" s="161" t="s">
        <v>204</v>
      </c>
      <c r="E112" s="141" t="s">
        <v>168</v>
      </c>
      <c r="F112" s="144">
        <f>'Ведомственная 2021'!G105</f>
        <v>10527782.17</v>
      </c>
    </row>
    <row r="113" spans="1:6" ht="30.75">
      <c r="A113" s="152" t="s">
        <v>38</v>
      </c>
      <c r="B113" s="148" t="s">
        <v>43</v>
      </c>
      <c r="C113" s="142" t="s">
        <v>170</v>
      </c>
      <c r="D113" s="230" t="s">
        <v>385</v>
      </c>
      <c r="E113" s="149"/>
      <c r="F113" s="143">
        <f>F114</f>
        <v>15837983.35</v>
      </c>
    </row>
    <row r="114" spans="1:6" ht="30.75">
      <c r="A114" s="152" t="s">
        <v>5</v>
      </c>
      <c r="B114" s="148" t="s">
        <v>43</v>
      </c>
      <c r="C114" s="142" t="s">
        <v>170</v>
      </c>
      <c r="D114" s="230" t="s">
        <v>386</v>
      </c>
      <c r="E114" s="149"/>
      <c r="F114" s="143">
        <f>F117+F122+F126+F120+F115+F128</f>
        <v>15837983.35</v>
      </c>
    </row>
    <row r="115" spans="1:6" ht="15">
      <c r="A115" s="152" t="s">
        <v>777</v>
      </c>
      <c r="B115" s="148" t="s">
        <v>43</v>
      </c>
      <c r="C115" s="148" t="s">
        <v>170</v>
      </c>
      <c r="D115" s="139" t="s">
        <v>776</v>
      </c>
      <c r="E115" s="149"/>
      <c r="F115" s="143">
        <f>F116</f>
        <v>103417</v>
      </c>
    </row>
    <row r="116" spans="1:6" ht="30.75">
      <c r="A116" s="133" t="s">
        <v>164</v>
      </c>
      <c r="B116" s="135" t="s">
        <v>43</v>
      </c>
      <c r="C116" s="135" t="s">
        <v>170</v>
      </c>
      <c r="D116" s="136" t="s">
        <v>776</v>
      </c>
      <c r="E116" s="149"/>
      <c r="F116" s="144">
        <f>'Ведомственная 2021'!G109</f>
        <v>103417</v>
      </c>
    </row>
    <row r="117" spans="1:6" ht="48" customHeight="1">
      <c r="A117" s="233" t="s">
        <v>524</v>
      </c>
      <c r="B117" s="148" t="s">
        <v>43</v>
      </c>
      <c r="C117" s="142" t="s">
        <v>170</v>
      </c>
      <c r="D117" s="227" t="s">
        <v>238</v>
      </c>
      <c r="E117" s="229"/>
      <c r="F117" s="143">
        <f>F118+F119</f>
        <v>1378800</v>
      </c>
    </row>
    <row r="118" spans="1:6" ht="62.25">
      <c r="A118" s="133" t="s">
        <v>54</v>
      </c>
      <c r="B118" s="135" t="s">
        <v>43</v>
      </c>
      <c r="C118" s="141" t="s">
        <v>170</v>
      </c>
      <c r="D118" s="161" t="s">
        <v>238</v>
      </c>
      <c r="E118" s="141">
        <v>100</v>
      </c>
      <c r="F118" s="144">
        <f>'Ведомственная 2021'!G111</f>
        <v>1061421</v>
      </c>
    </row>
    <row r="119" spans="1:6" ht="30.75">
      <c r="A119" s="133" t="s">
        <v>164</v>
      </c>
      <c r="B119" s="135" t="s">
        <v>43</v>
      </c>
      <c r="C119" s="141" t="s">
        <v>170</v>
      </c>
      <c r="D119" s="161" t="s">
        <v>238</v>
      </c>
      <c r="E119" s="141">
        <v>200</v>
      </c>
      <c r="F119" s="144">
        <f>'Ведомственная 2021'!G112</f>
        <v>317379</v>
      </c>
    </row>
    <row r="120" spans="1:6" ht="30.75">
      <c r="A120" s="132" t="s">
        <v>184</v>
      </c>
      <c r="B120" s="148" t="s">
        <v>43</v>
      </c>
      <c r="C120" s="142" t="s">
        <v>170</v>
      </c>
      <c r="D120" s="139" t="s">
        <v>591</v>
      </c>
      <c r="E120" s="142"/>
      <c r="F120" s="143">
        <f>F121</f>
        <v>82708</v>
      </c>
    </row>
    <row r="121" spans="1:6" ht="62.25">
      <c r="A121" s="133" t="s">
        <v>54</v>
      </c>
      <c r="B121" s="135" t="s">
        <v>43</v>
      </c>
      <c r="C121" s="141" t="s">
        <v>170</v>
      </c>
      <c r="D121" s="136" t="s">
        <v>591</v>
      </c>
      <c r="E121" s="141" t="s">
        <v>174</v>
      </c>
      <c r="F121" s="144">
        <f>'Ведомственная 2021'!G114</f>
        <v>82708</v>
      </c>
    </row>
    <row r="122" spans="1:6" ht="30.75">
      <c r="A122" s="152" t="s">
        <v>171</v>
      </c>
      <c r="B122" s="148" t="s">
        <v>43</v>
      </c>
      <c r="C122" s="142" t="s">
        <v>170</v>
      </c>
      <c r="D122" s="227" t="s">
        <v>205</v>
      </c>
      <c r="E122" s="225"/>
      <c r="F122" s="144">
        <f>F123+F124+F125</f>
        <v>13800616</v>
      </c>
    </row>
    <row r="123" spans="1:6" ht="62.25">
      <c r="A123" s="133" t="s">
        <v>54</v>
      </c>
      <c r="B123" s="135" t="s">
        <v>43</v>
      </c>
      <c r="C123" s="141" t="s">
        <v>170</v>
      </c>
      <c r="D123" s="161" t="s">
        <v>205</v>
      </c>
      <c r="E123" s="141" t="s">
        <v>174</v>
      </c>
      <c r="F123" s="144">
        <f>'Ведомственная 2021'!G116</f>
        <v>7531626</v>
      </c>
    </row>
    <row r="124" spans="1:6" ht="30.75">
      <c r="A124" s="133" t="s">
        <v>164</v>
      </c>
      <c r="B124" s="135" t="s">
        <v>43</v>
      </c>
      <c r="C124" s="141" t="s">
        <v>170</v>
      </c>
      <c r="D124" s="161" t="s">
        <v>205</v>
      </c>
      <c r="E124" s="141" t="s">
        <v>175</v>
      </c>
      <c r="F124" s="144">
        <f>'Ведомственная 2021'!G117</f>
        <v>6212232</v>
      </c>
    </row>
    <row r="125" spans="1:6" ht="15">
      <c r="A125" s="133" t="s">
        <v>285</v>
      </c>
      <c r="B125" s="135" t="s">
        <v>43</v>
      </c>
      <c r="C125" s="141" t="s">
        <v>170</v>
      </c>
      <c r="D125" s="161" t="s">
        <v>205</v>
      </c>
      <c r="E125" s="141" t="s">
        <v>168</v>
      </c>
      <c r="F125" s="144">
        <f>'Ведомственная 2021'!G118</f>
        <v>56758</v>
      </c>
    </row>
    <row r="126" spans="1:6" ht="30.75">
      <c r="A126" s="227" t="s">
        <v>60</v>
      </c>
      <c r="B126" s="148" t="s">
        <v>43</v>
      </c>
      <c r="C126" s="142" t="s">
        <v>170</v>
      </c>
      <c r="D126" s="227" t="s">
        <v>206</v>
      </c>
      <c r="E126" s="148"/>
      <c r="F126" s="143">
        <f>F127</f>
        <v>130000</v>
      </c>
    </row>
    <row r="127" spans="1:6" ht="30.75">
      <c r="A127" s="133" t="s">
        <v>164</v>
      </c>
      <c r="B127" s="135" t="s">
        <v>43</v>
      </c>
      <c r="C127" s="141" t="s">
        <v>170</v>
      </c>
      <c r="D127" s="161" t="s">
        <v>206</v>
      </c>
      <c r="E127" s="146">
        <v>200</v>
      </c>
      <c r="F127" s="144">
        <f>'Ведомственная 2021'!G120+'Ведомственная 2021'!G531</f>
        <v>130000</v>
      </c>
    </row>
    <row r="128" spans="1:6" ht="46.5">
      <c r="A128" s="150" t="s">
        <v>823</v>
      </c>
      <c r="B128" s="148" t="s">
        <v>43</v>
      </c>
      <c r="C128" s="148" t="s">
        <v>170</v>
      </c>
      <c r="D128" s="139" t="s">
        <v>824</v>
      </c>
      <c r="E128" s="151"/>
      <c r="F128" s="143">
        <f>F129</f>
        <v>342442.35</v>
      </c>
    </row>
    <row r="129" spans="1:6" ht="15">
      <c r="A129" s="164" t="s">
        <v>305</v>
      </c>
      <c r="B129" s="135" t="s">
        <v>43</v>
      </c>
      <c r="C129" s="135" t="s">
        <v>170</v>
      </c>
      <c r="D129" s="136" t="s">
        <v>824</v>
      </c>
      <c r="E129" s="149">
        <v>500</v>
      </c>
      <c r="F129" s="144">
        <f>'Ведомственная 2021'!G122</f>
        <v>342442.35</v>
      </c>
    </row>
    <row r="130" spans="1:6" ht="30.75">
      <c r="A130" s="152" t="s">
        <v>342</v>
      </c>
      <c r="B130" s="156" t="s">
        <v>45</v>
      </c>
      <c r="C130" s="225" t="s">
        <v>339</v>
      </c>
      <c r="D130" s="225" t="s">
        <v>339</v>
      </c>
      <c r="E130" s="225"/>
      <c r="F130" s="143">
        <f>F131+F151</f>
        <v>514000</v>
      </c>
    </row>
    <row r="131" spans="1:6" ht="35.25" customHeight="1">
      <c r="A131" s="152" t="s">
        <v>11</v>
      </c>
      <c r="B131" s="148" t="s">
        <v>45</v>
      </c>
      <c r="C131" s="142" t="s">
        <v>52</v>
      </c>
      <c r="D131" s="225" t="s">
        <v>339</v>
      </c>
      <c r="E131" s="225"/>
      <c r="F131" s="143">
        <f>F132</f>
        <v>484000</v>
      </c>
    </row>
    <row r="132" spans="1:6" ht="65.25" customHeight="1">
      <c r="A132" s="227" t="s">
        <v>627</v>
      </c>
      <c r="B132" s="148" t="s">
        <v>45</v>
      </c>
      <c r="C132" s="142" t="s">
        <v>52</v>
      </c>
      <c r="D132" s="230" t="s">
        <v>398</v>
      </c>
      <c r="E132" s="225"/>
      <c r="F132" s="143">
        <f>F133+F137</f>
        <v>484000</v>
      </c>
    </row>
    <row r="133" spans="1:6" ht="124.5">
      <c r="A133" s="152" t="s">
        <v>628</v>
      </c>
      <c r="B133" s="148" t="s">
        <v>45</v>
      </c>
      <c r="C133" s="142" t="s">
        <v>52</v>
      </c>
      <c r="D133" s="154" t="s">
        <v>475</v>
      </c>
      <c r="E133" s="225"/>
      <c r="F133" s="143">
        <f>F134</f>
        <v>10000</v>
      </c>
    </row>
    <row r="134" spans="1:6" ht="46.5">
      <c r="A134" s="139" t="s">
        <v>372</v>
      </c>
      <c r="B134" s="148" t="s">
        <v>45</v>
      </c>
      <c r="C134" s="142" t="s">
        <v>52</v>
      </c>
      <c r="D134" s="139" t="s">
        <v>476</v>
      </c>
      <c r="E134" s="160"/>
      <c r="F134" s="143">
        <f>F135</f>
        <v>10000</v>
      </c>
    </row>
    <row r="135" spans="1:6" ht="46.5">
      <c r="A135" s="133" t="s">
        <v>59</v>
      </c>
      <c r="B135" s="148" t="s">
        <v>45</v>
      </c>
      <c r="C135" s="142" t="s">
        <v>52</v>
      </c>
      <c r="D135" s="161" t="s">
        <v>371</v>
      </c>
      <c r="E135" s="162"/>
      <c r="F135" s="144">
        <f>F136</f>
        <v>10000</v>
      </c>
    </row>
    <row r="136" spans="1:6" ht="30.75">
      <c r="A136" s="133" t="s">
        <v>164</v>
      </c>
      <c r="B136" s="148" t="s">
        <v>45</v>
      </c>
      <c r="C136" s="142" t="s">
        <v>52</v>
      </c>
      <c r="D136" s="161" t="s">
        <v>371</v>
      </c>
      <c r="E136" s="146">
        <v>200</v>
      </c>
      <c r="F136" s="144">
        <f>'Ведомственная 2021'!G129</f>
        <v>10000</v>
      </c>
    </row>
    <row r="137" spans="1:6" ht="124.5">
      <c r="A137" s="152" t="s">
        <v>629</v>
      </c>
      <c r="B137" s="148" t="s">
        <v>45</v>
      </c>
      <c r="C137" s="142" t="s">
        <v>52</v>
      </c>
      <c r="D137" s="230" t="s">
        <v>425</v>
      </c>
      <c r="E137" s="237"/>
      <c r="F137" s="143">
        <f>F141+F144+F138+F147</f>
        <v>474000</v>
      </c>
    </row>
    <row r="138" spans="1:6" ht="30.75">
      <c r="A138" s="131" t="s">
        <v>160</v>
      </c>
      <c r="B138" s="148" t="s">
        <v>45</v>
      </c>
      <c r="C138" s="142" t="s">
        <v>52</v>
      </c>
      <c r="D138" s="139" t="s">
        <v>440</v>
      </c>
      <c r="E138" s="160"/>
      <c r="F138" s="143">
        <f>F139</f>
        <v>10000</v>
      </c>
    </row>
    <row r="139" spans="1:6" ht="46.5">
      <c r="A139" s="133" t="s">
        <v>59</v>
      </c>
      <c r="B139" s="148" t="s">
        <v>45</v>
      </c>
      <c r="C139" s="142" t="s">
        <v>52</v>
      </c>
      <c r="D139" s="161" t="s">
        <v>161</v>
      </c>
      <c r="E139" s="162"/>
      <c r="F139" s="144">
        <f>F140</f>
        <v>10000</v>
      </c>
    </row>
    <row r="140" spans="1:6" ht="30.75">
      <c r="A140" s="133" t="s">
        <v>164</v>
      </c>
      <c r="B140" s="148" t="s">
        <v>45</v>
      </c>
      <c r="C140" s="142" t="s">
        <v>52</v>
      </c>
      <c r="D140" s="161" t="s">
        <v>161</v>
      </c>
      <c r="E140" s="146">
        <v>200</v>
      </c>
      <c r="F140" s="144">
        <f>'Ведомственная 2021'!G133</f>
        <v>10000</v>
      </c>
    </row>
    <row r="141" spans="1:6" ht="30.75">
      <c r="A141" s="131" t="s">
        <v>207</v>
      </c>
      <c r="B141" s="148" t="s">
        <v>45</v>
      </c>
      <c r="C141" s="142" t="s">
        <v>52</v>
      </c>
      <c r="D141" s="227" t="s">
        <v>441</v>
      </c>
      <c r="E141" s="146"/>
      <c r="F141" s="143">
        <f>F142</f>
        <v>254000</v>
      </c>
    </row>
    <row r="142" spans="1:6" ht="46.5">
      <c r="A142" s="133" t="s">
        <v>59</v>
      </c>
      <c r="B142" s="148" t="s">
        <v>45</v>
      </c>
      <c r="C142" s="142" t="s">
        <v>52</v>
      </c>
      <c r="D142" s="161" t="s">
        <v>289</v>
      </c>
      <c r="E142" s="162"/>
      <c r="F142" s="144">
        <f>F143</f>
        <v>254000</v>
      </c>
    </row>
    <row r="143" spans="1:6" ht="30.75">
      <c r="A143" s="133" t="s">
        <v>164</v>
      </c>
      <c r="B143" s="148" t="s">
        <v>45</v>
      </c>
      <c r="C143" s="142" t="s">
        <v>52</v>
      </c>
      <c r="D143" s="161" t="s">
        <v>289</v>
      </c>
      <c r="E143" s="146">
        <v>200</v>
      </c>
      <c r="F143" s="144">
        <f>'Ведомственная 2021'!G136</f>
        <v>254000</v>
      </c>
    </row>
    <row r="144" spans="1:6" ht="33.75" customHeight="1">
      <c r="A144" s="131" t="s">
        <v>208</v>
      </c>
      <c r="B144" s="148" t="s">
        <v>45</v>
      </c>
      <c r="C144" s="142" t="s">
        <v>52</v>
      </c>
      <c r="D144" s="227" t="s">
        <v>442</v>
      </c>
      <c r="E144" s="146"/>
      <c r="F144" s="143">
        <f>F145</f>
        <v>10000</v>
      </c>
    </row>
    <row r="145" spans="1:6" ht="46.5">
      <c r="A145" s="133" t="s">
        <v>59</v>
      </c>
      <c r="B145" s="148" t="s">
        <v>45</v>
      </c>
      <c r="C145" s="142" t="s">
        <v>52</v>
      </c>
      <c r="D145" s="161" t="s">
        <v>290</v>
      </c>
      <c r="E145" s="162"/>
      <c r="F145" s="144">
        <f>F146</f>
        <v>10000</v>
      </c>
    </row>
    <row r="146" spans="1:6" ht="30.75">
      <c r="A146" s="133" t="s">
        <v>164</v>
      </c>
      <c r="B146" s="148" t="s">
        <v>45</v>
      </c>
      <c r="C146" s="142" t="s">
        <v>52</v>
      </c>
      <c r="D146" s="161" t="s">
        <v>290</v>
      </c>
      <c r="E146" s="146">
        <v>200</v>
      </c>
      <c r="F146" s="144">
        <f>'Ведомственная 2021'!G139</f>
        <v>10000</v>
      </c>
    </row>
    <row r="147" spans="1:6" ht="46.5">
      <c r="A147" s="163" t="s">
        <v>607</v>
      </c>
      <c r="B147" s="148" t="s">
        <v>45</v>
      </c>
      <c r="C147" s="159">
        <v>10</v>
      </c>
      <c r="D147" s="139" t="s">
        <v>608</v>
      </c>
      <c r="E147" s="146"/>
      <c r="F147" s="143">
        <f>F148</f>
        <v>200000</v>
      </c>
    </row>
    <row r="148" spans="1:6" ht="46.5">
      <c r="A148" s="164" t="s">
        <v>609</v>
      </c>
      <c r="B148" s="135" t="s">
        <v>45</v>
      </c>
      <c r="C148" s="165">
        <v>10</v>
      </c>
      <c r="D148" s="136" t="s">
        <v>610</v>
      </c>
      <c r="E148" s="146"/>
      <c r="F148" s="144">
        <f>F149</f>
        <v>200000</v>
      </c>
    </row>
    <row r="149" spans="1:6" ht="30.75">
      <c r="A149" s="133" t="s">
        <v>164</v>
      </c>
      <c r="B149" s="135" t="s">
        <v>45</v>
      </c>
      <c r="C149" s="165">
        <v>10</v>
      </c>
      <c r="D149" s="136" t="s">
        <v>610</v>
      </c>
      <c r="E149" s="146">
        <v>200</v>
      </c>
      <c r="F149" s="144">
        <f>'Ведомственная 2021'!G142</f>
        <v>200000</v>
      </c>
    </row>
    <row r="150" spans="1:6" ht="30.75">
      <c r="A150" s="152" t="s">
        <v>295</v>
      </c>
      <c r="B150" s="148" t="s">
        <v>45</v>
      </c>
      <c r="C150" s="156" t="s">
        <v>293</v>
      </c>
      <c r="D150" s="151"/>
      <c r="E150" s="146"/>
      <c r="F150" s="143">
        <f>F151</f>
        <v>30000</v>
      </c>
    </row>
    <row r="151" spans="1:6" ht="46.5">
      <c r="A151" s="152" t="s">
        <v>630</v>
      </c>
      <c r="B151" s="156" t="s">
        <v>45</v>
      </c>
      <c r="C151" s="151">
        <v>14</v>
      </c>
      <c r="D151" s="230" t="s">
        <v>399</v>
      </c>
      <c r="E151" s="145"/>
      <c r="F151" s="143">
        <f>F152</f>
        <v>30000</v>
      </c>
    </row>
    <row r="152" spans="1:6" ht="62.25">
      <c r="A152" s="152" t="s">
        <v>631</v>
      </c>
      <c r="B152" s="156" t="s">
        <v>45</v>
      </c>
      <c r="C152" s="151">
        <v>14</v>
      </c>
      <c r="D152" s="230" t="s">
        <v>424</v>
      </c>
      <c r="E152" s="145"/>
      <c r="F152" s="143">
        <f>F153+F156+F159</f>
        <v>30000</v>
      </c>
    </row>
    <row r="153" spans="1:6" ht="46.5">
      <c r="A153" s="152" t="s">
        <v>146</v>
      </c>
      <c r="B153" s="156" t="s">
        <v>45</v>
      </c>
      <c r="C153" s="151">
        <v>14</v>
      </c>
      <c r="D153" s="227" t="s">
        <v>443</v>
      </c>
      <c r="E153" s="145"/>
      <c r="F153" s="143">
        <f>F154</f>
        <v>10000</v>
      </c>
    </row>
    <row r="154" spans="1:6" ht="30.75">
      <c r="A154" s="133" t="s">
        <v>286</v>
      </c>
      <c r="B154" s="204" t="s">
        <v>45</v>
      </c>
      <c r="C154" s="149">
        <v>14</v>
      </c>
      <c r="D154" s="161" t="s">
        <v>210</v>
      </c>
      <c r="E154" s="146"/>
      <c r="F154" s="144">
        <f>F155</f>
        <v>10000</v>
      </c>
    </row>
    <row r="155" spans="1:6" ht="30.75">
      <c r="A155" s="133" t="s">
        <v>164</v>
      </c>
      <c r="B155" s="204" t="s">
        <v>45</v>
      </c>
      <c r="C155" s="149">
        <v>14</v>
      </c>
      <c r="D155" s="161" t="s">
        <v>210</v>
      </c>
      <c r="E155" s="146">
        <v>200</v>
      </c>
      <c r="F155" s="144">
        <f>'Ведомственная 2021'!G148</f>
        <v>10000</v>
      </c>
    </row>
    <row r="156" spans="1:6" ht="38.25" customHeight="1">
      <c r="A156" s="152" t="s">
        <v>209</v>
      </c>
      <c r="B156" s="156" t="s">
        <v>45</v>
      </c>
      <c r="C156" s="151">
        <v>14</v>
      </c>
      <c r="D156" s="230" t="s">
        <v>444</v>
      </c>
      <c r="E156" s="145"/>
      <c r="F156" s="143">
        <f>F157</f>
        <v>15000</v>
      </c>
    </row>
    <row r="157" spans="1:6" ht="30.75">
      <c r="A157" s="133" t="s">
        <v>286</v>
      </c>
      <c r="B157" s="204" t="s">
        <v>45</v>
      </c>
      <c r="C157" s="149">
        <v>14</v>
      </c>
      <c r="D157" s="136" t="s">
        <v>32</v>
      </c>
      <c r="E157" s="146"/>
      <c r="F157" s="144">
        <f>F158</f>
        <v>15000</v>
      </c>
    </row>
    <row r="158" spans="1:6" ht="30.75">
      <c r="A158" s="133" t="s">
        <v>164</v>
      </c>
      <c r="B158" s="204" t="s">
        <v>45</v>
      </c>
      <c r="C158" s="149">
        <v>14</v>
      </c>
      <c r="D158" s="136" t="s">
        <v>32</v>
      </c>
      <c r="E158" s="146">
        <v>200</v>
      </c>
      <c r="F158" s="144">
        <f>'Ведомственная 2021'!G151</f>
        <v>15000</v>
      </c>
    </row>
    <row r="159" spans="1:6" ht="33.75" customHeight="1">
      <c r="A159" s="152" t="s">
        <v>163</v>
      </c>
      <c r="B159" s="156" t="s">
        <v>45</v>
      </c>
      <c r="C159" s="151">
        <v>14</v>
      </c>
      <c r="D159" s="154" t="s">
        <v>445</v>
      </c>
      <c r="E159" s="151"/>
      <c r="F159" s="143">
        <f>F160</f>
        <v>5000</v>
      </c>
    </row>
    <row r="160" spans="1:6" ht="30.75">
      <c r="A160" s="133" t="s">
        <v>286</v>
      </c>
      <c r="B160" s="204" t="s">
        <v>45</v>
      </c>
      <c r="C160" s="149">
        <v>14</v>
      </c>
      <c r="D160" s="136" t="s">
        <v>162</v>
      </c>
      <c r="E160" s="149"/>
      <c r="F160" s="144">
        <f>F161</f>
        <v>5000</v>
      </c>
    </row>
    <row r="161" spans="1:6" ht="30.75">
      <c r="A161" s="133" t="s">
        <v>164</v>
      </c>
      <c r="B161" s="204" t="s">
        <v>45</v>
      </c>
      <c r="C161" s="149">
        <v>14</v>
      </c>
      <c r="D161" s="136" t="s">
        <v>162</v>
      </c>
      <c r="E161" s="149">
        <v>200</v>
      </c>
      <c r="F161" s="144">
        <f>'Ведомственная 2021'!G154</f>
        <v>5000</v>
      </c>
    </row>
    <row r="162" spans="1:6" ht="15">
      <c r="A162" s="152" t="s">
        <v>140</v>
      </c>
      <c r="B162" s="156" t="s">
        <v>46</v>
      </c>
      <c r="C162" s="225"/>
      <c r="D162" s="225" t="s">
        <v>339</v>
      </c>
      <c r="E162" s="225"/>
      <c r="F162" s="143">
        <f>F163+F176+F193+F209</f>
        <v>31535124.259999998</v>
      </c>
    </row>
    <row r="163" spans="1:6" ht="15">
      <c r="A163" s="152" t="s">
        <v>58</v>
      </c>
      <c r="B163" s="148" t="s">
        <v>46</v>
      </c>
      <c r="C163" s="142" t="s">
        <v>43</v>
      </c>
      <c r="D163" s="225"/>
      <c r="E163" s="225"/>
      <c r="F163" s="143">
        <f>F164</f>
        <v>394898</v>
      </c>
    </row>
    <row r="164" spans="1:6" ht="46.5">
      <c r="A164" s="227" t="s">
        <v>632</v>
      </c>
      <c r="B164" s="148" t="s">
        <v>46</v>
      </c>
      <c r="C164" s="142" t="s">
        <v>43</v>
      </c>
      <c r="D164" s="230" t="s">
        <v>400</v>
      </c>
      <c r="E164" s="225"/>
      <c r="F164" s="143">
        <f>F165+F169</f>
        <v>394898</v>
      </c>
    </row>
    <row r="165" spans="1:6" ht="62.25">
      <c r="A165" s="152" t="s">
        <v>633</v>
      </c>
      <c r="B165" s="148" t="s">
        <v>46</v>
      </c>
      <c r="C165" s="142" t="s">
        <v>43</v>
      </c>
      <c r="D165" s="230" t="s">
        <v>423</v>
      </c>
      <c r="E165" s="225"/>
      <c r="F165" s="143">
        <f>F166</f>
        <v>34000</v>
      </c>
    </row>
    <row r="166" spans="1:6" ht="46.5">
      <c r="A166" s="131" t="s">
        <v>33</v>
      </c>
      <c r="B166" s="148" t="s">
        <v>46</v>
      </c>
      <c r="C166" s="142" t="s">
        <v>43</v>
      </c>
      <c r="D166" s="227" t="s">
        <v>446</v>
      </c>
      <c r="E166" s="225"/>
      <c r="F166" s="143">
        <f>F167</f>
        <v>34000</v>
      </c>
    </row>
    <row r="167" spans="1:6" ht="30.75">
      <c r="A167" s="133" t="s">
        <v>172</v>
      </c>
      <c r="B167" s="135" t="s">
        <v>46</v>
      </c>
      <c r="C167" s="141" t="s">
        <v>43</v>
      </c>
      <c r="D167" s="228" t="s">
        <v>254</v>
      </c>
      <c r="E167" s="229"/>
      <c r="F167" s="144">
        <f>F168</f>
        <v>34000</v>
      </c>
    </row>
    <row r="168" spans="1:6" ht="30.75">
      <c r="A168" s="133" t="s">
        <v>55</v>
      </c>
      <c r="B168" s="135" t="s">
        <v>46</v>
      </c>
      <c r="C168" s="141" t="s">
        <v>43</v>
      </c>
      <c r="D168" s="228" t="s">
        <v>254</v>
      </c>
      <c r="E168" s="141">
        <v>600</v>
      </c>
      <c r="F168" s="144">
        <f>'Ведомственная 2021'!G382</f>
        <v>34000</v>
      </c>
    </row>
    <row r="169" spans="1:6" ht="62.25">
      <c r="A169" s="227" t="s">
        <v>634</v>
      </c>
      <c r="B169" s="148" t="s">
        <v>46</v>
      </c>
      <c r="C169" s="142" t="s">
        <v>43</v>
      </c>
      <c r="D169" s="230" t="s">
        <v>422</v>
      </c>
      <c r="E169" s="225"/>
      <c r="F169" s="143">
        <f>F170</f>
        <v>360898</v>
      </c>
    </row>
    <row r="170" spans="1:6" ht="62.25">
      <c r="A170" s="227" t="s">
        <v>211</v>
      </c>
      <c r="B170" s="148" t="s">
        <v>46</v>
      </c>
      <c r="C170" s="142" t="s">
        <v>43</v>
      </c>
      <c r="D170" s="227" t="s">
        <v>447</v>
      </c>
      <c r="E170" s="225"/>
      <c r="F170" s="143">
        <f>F171+F174</f>
        <v>360898</v>
      </c>
    </row>
    <row r="171" spans="1:6" ht="30.75">
      <c r="A171" s="233" t="s">
        <v>3</v>
      </c>
      <c r="B171" s="148" t="s">
        <v>46</v>
      </c>
      <c r="C171" s="142" t="s">
        <v>43</v>
      </c>
      <c r="D171" s="227" t="s">
        <v>212</v>
      </c>
      <c r="E171" s="225"/>
      <c r="F171" s="143">
        <f>F172+F173</f>
        <v>311000</v>
      </c>
    </row>
    <row r="172" spans="1:6" ht="62.25">
      <c r="A172" s="133" t="s">
        <v>54</v>
      </c>
      <c r="B172" s="135" t="s">
        <v>46</v>
      </c>
      <c r="C172" s="141" t="s">
        <v>43</v>
      </c>
      <c r="D172" s="161" t="s">
        <v>212</v>
      </c>
      <c r="E172" s="141">
        <v>100</v>
      </c>
      <c r="F172" s="144">
        <f>'Ведомственная 2021'!G161</f>
        <v>305800</v>
      </c>
    </row>
    <row r="173" spans="1:6" ht="30.75">
      <c r="A173" s="133" t="s">
        <v>164</v>
      </c>
      <c r="B173" s="135" t="s">
        <v>46</v>
      </c>
      <c r="C173" s="141" t="s">
        <v>43</v>
      </c>
      <c r="D173" s="161" t="s">
        <v>212</v>
      </c>
      <c r="E173" s="141" t="s">
        <v>175</v>
      </c>
      <c r="F173" s="144">
        <f>'Ведомственная 2021'!G162</f>
        <v>5200</v>
      </c>
    </row>
    <row r="174" spans="1:6" ht="30.75">
      <c r="A174" s="150" t="s">
        <v>190</v>
      </c>
      <c r="B174" s="148" t="s">
        <v>46</v>
      </c>
      <c r="C174" s="142" t="s">
        <v>43</v>
      </c>
      <c r="D174" s="139" t="s">
        <v>593</v>
      </c>
      <c r="E174" s="142"/>
      <c r="F174" s="143">
        <f>F175</f>
        <v>49898</v>
      </c>
    </row>
    <row r="175" spans="1:6" ht="62.25">
      <c r="A175" s="133" t="s">
        <v>54</v>
      </c>
      <c r="B175" s="135" t="s">
        <v>46</v>
      </c>
      <c r="C175" s="141" t="s">
        <v>43</v>
      </c>
      <c r="D175" s="136" t="s">
        <v>593</v>
      </c>
      <c r="E175" s="141" t="s">
        <v>174</v>
      </c>
      <c r="F175" s="144">
        <f>'Ведомственная 2021'!G164</f>
        <v>49898</v>
      </c>
    </row>
    <row r="176" spans="1:6" ht="15.75">
      <c r="A176" s="238" t="s">
        <v>181</v>
      </c>
      <c r="B176" s="148" t="s">
        <v>46</v>
      </c>
      <c r="C176" s="148" t="s">
        <v>48</v>
      </c>
      <c r="D176" s="239"/>
      <c r="E176" s="142"/>
      <c r="F176" s="143">
        <f>F177</f>
        <v>27733477.259999998</v>
      </c>
    </row>
    <row r="177" spans="1:6" ht="62.25">
      <c r="A177" s="152" t="s">
        <v>635</v>
      </c>
      <c r="B177" s="148" t="s">
        <v>46</v>
      </c>
      <c r="C177" s="148" t="s">
        <v>48</v>
      </c>
      <c r="D177" s="230" t="s">
        <v>401</v>
      </c>
      <c r="E177" s="142"/>
      <c r="F177" s="143">
        <f>F178+F189</f>
        <v>27733477.259999998</v>
      </c>
    </row>
    <row r="178" spans="1:6" ht="82.5" customHeight="1">
      <c r="A178" s="152" t="s">
        <v>636</v>
      </c>
      <c r="B178" s="148" t="s">
        <v>46</v>
      </c>
      <c r="C178" s="148" t="s">
        <v>48</v>
      </c>
      <c r="D178" s="230" t="s">
        <v>421</v>
      </c>
      <c r="E178" s="142"/>
      <c r="F178" s="143">
        <f>F179</f>
        <v>27613477.259999998</v>
      </c>
    </row>
    <row r="179" spans="1:6" ht="54" customHeight="1">
      <c r="A179" s="131" t="s">
        <v>213</v>
      </c>
      <c r="B179" s="148" t="s">
        <v>46</v>
      </c>
      <c r="C179" s="148" t="s">
        <v>48</v>
      </c>
      <c r="D179" s="139" t="s">
        <v>448</v>
      </c>
      <c r="E179" s="142"/>
      <c r="F179" s="143">
        <f>F185+F187+F182+F180</f>
        <v>27613477.259999998</v>
      </c>
    </row>
    <row r="180" spans="1:6" ht="54" customHeight="1">
      <c r="A180" s="131" t="s">
        <v>801</v>
      </c>
      <c r="B180" s="135" t="s">
        <v>46</v>
      </c>
      <c r="C180" s="135" t="s">
        <v>48</v>
      </c>
      <c r="D180" s="136" t="s">
        <v>849</v>
      </c>
      <c r="E180" s="160"/>
      <c r="F180" s="143">
        <f>F181</f>
        <v>13745653</v>
      </c>
    </row>
    <row r="181" spans="1:6" ht="54" customHeight="1">
      <c r="A181" s="133" t="s">
        <v>164</v>
      </c>
      <c r="B181" s="135" t="s">
        <v>46</v>
      </c>
      <c r="C181" s="135" t="s">
        <v>48</v>
      </c>
      <c r="D181" s="136" t="s">
        <v>849</v>
      </c>
      <c r="E181" s="137">
        <v>200</v>
      </c>
      <c r="F181" s="144">
        <f>'Ведомственная 2021'!G170</f>
        <v>13745653</v>
      </c>
    </row>
    <row r="182" spans="1:6" ht="54" customHeight="1">
      <c r="A182" s="131" t="s">
        <v>801</v>
      </c>
      <c r="B182" s="148" t="s">
        <v>46</v>
      </c>
      <c r="C182" s="148" t="s">
        <v>48</v>
      </c>
      <c r="D182" s="139" t="s">
        <v>802</v>
      </c>
      <c r="E182" s="160"/>
      <c r="F182" s="143">
        <f>F183+F184</f>
        <v>175000</v>
      </c>
    </row>
    <row r="183" spans="1:6" ht="37.5" customHeight="1">
      <c r="A183" s="240" t="s">
        <v>527</v>
      </c>
      <c r="B183" s="135" t="s">
        <v>46</v>
      </c>
      <c r="C183" s="135" t="s">
        <v>48</v>
      </c>
      <c r="D183" s="136" t="s">
        <v>802</v>
      </c>
      <c r="E183" s="137">
        <v>400</v>
      </c>
      <c r="F183" s="144">
        <f>'Ведомственная 2021'!G172</f>
        <v>35000</v>
      </c>
    </row>
    <row r="184" spans="1:6" ht="42.75" customHeight="1">
      <c r="A184" s="133" t="s">
        <v>164</v>
      </c>
      <c r="B184" s="135" t="s">
        <v>46</v>
      </c>
      <c r="C184" s="135" t="s">
        <v>48</v>
      </c>
      <c r="D184" s="136" t="s">
        <v>802</v>
      </c>
      <c r="E184" s="137">
        <v>200</v>
      </c>
      <c r="F184" s="144">
        <f>'Ведомственная 2021'!G173</f>
        <v>140000</v>
      </c>
    </row>
    <row r="185" spans="1:6" ht="37.5" customHeight="1">
      <c r="A185" s="132" t="s">
        <v>525</v>
      </c>
      <c r="B185" s="148" t="s">
        <v>46</v>
      </c>
      <c r="C185" s="148" t="s">
        <v>48</v>
      </c>
      <c r="D185" s="139" t="s">
        <v>526</v>
      </c>
      <c r="E185" s="160"/>
      <c r="F185" s="143">
        <f>F186</f>
        <v>4011017.26</v>
      </c>
    </row>
    <row r="186" spans="1:6" ht="37.5" customHeight="1">
      <c r="A186" s="240" t="s">
        <v>527</v>
      </c>
      <c r="B186" s="135" t="s">
        <v>46</v>
      </c>
      <c r="C186" s="135" t="s">
        <v>48</v>
      </c>
      <c r="D186" s="136" t="s">
        <v>526</v>
      </c>
      <c r="E186" s="137">
        <v>400</v>
      </c>
      <c r="F186" s="144">
        <f>'Ведомственная 2021'!G175</f>
        <v>4011017.26</v>
      </c>
    </row>
    <row r="187" spans="1:6" ht="35.25" customHeight="1">
      <c r="A187" s="152" t="s">
        <v>14</v>
      </c>
      <c r="B187" s="148" t="s">
        <v>46</v>
      </c>
      <c r="C187" s="148" t="s">
        <v>48</v>
      </c>
      <c r="D187" s="227" t="s">
        <v>214</v>
      </c>
      <c r="E187" s="142"/>
      <c r="F187" s="143">
        <f>F188</f>
        <v>9681807</v>
      </c>
    </row>
    <row r="188" spans="1:6" ht="30.75">
      <c r="A188" s="133" t="s">
        <v>164</v>
      </c>
      <c r="B188" s="135" t="s">
        <v>46</v>
      </c>
      <c r="C188" s="135" t="s">
        <v>48</v>
      </c>
      <c r="D188" s="161" t="s">
        <v>214</v>
      </c>
      <c r="E188" s="141" t="s">
        <v>175</v>
      </c>
      <c r="F188" s="144">
        <f>'Ведомственная 2021'!G177</f>
        <v>9681807</v>
      </c>
    </row>
    <row r="189" spans="1:6" ht="93">
      <c r="A189" s="152" t="s">
        <v>795</v>
      </c>
      <c r="B189" s="148" t="s">
        <v>46</v>
      </c>
      <c r="C189" s="148" t="s">
        <v>48</v>
      </c>
      <c r="D189" s="230" t="s">
        <v>796</v>
      </c>
      <c r="E189" s="137"/>
      <c r="F189" s="143">
        <f>F190</f>
        <v>120000</v>
      </c>
    </row>
    <row r="190" spans="1:6" ht="46.5">
      <c r="A190" s="152" t="s">
        <v>797</v>
      </c>
      <c r="B190" s="148" t="s">
        <v>46</v>
      </c>
      <c r="C190" s="148" t="s">
        <v>48</v>
      </c>
      <c r="D190" s="139" t="s">
        <v>798</v>
      </c>
      <c r="E190" s="137"/>
      <c r="F190" s="143">
        <f>F191</f>
        <v>120000</v>
      </c>
    </row>
    <row r="191" spans="1:6" ht="30.75">
      <c r="A191" s="133" t="s">
        <v>799</v>
      </c>
      <c r="B191" s="135" t="s">
        <v>46</v>
      </c>
      <c r="C191" s="135" t="s">
        <v>48</v>
      </c>
      <c r="D191" s="161" t="s">
        <v>800</v>
      </c>
      <c r="E191" s="137"/>
      <c r="F191" s="144">
        <f>F192</f>
        <v>120000</v>
      </c>
    </row>
    <row r="192" spans="1:6" ht="30.75">
      <c r="A192" s="133" t="s">
        <v>164</v>
      </c>
      <c r="B192" s="135" t="s">
        <v>46</v>
      </c>
      <c r="C192" s="135" t="s">
        <v>48</v>
      </c>
      <c r="D192" s="161" t="s">
        <v>800</v>
      </c>
      <c r="E192" s="137">
        <v>200</v>
      </c>
      <c r="F192" s="144">
        <f>'Ведомственная 2021'!G181</f>
        <v>120000</v>
      </c>
    </row>
    <row r="193" spans="1:6" ht="15">
      <c r="A193" s="241" t="s">
        <v>130</v>
      </c>
      <c r="B193" s="159" t="s">
        <v>46</v>
      </c>
      <c r="C193" s="159" t="s">
        <v>52</v>
      </c>
      <c r="D193" s="242"/>
      <c r="E193" s="160"/>
      <c r="F193" s="143">
        <f>F194</f>
        <v>279000</v>
      </c>
    </row>
    <row r="194" spans="1:6" ht="46.5">
      <c r="A194" s="150" t="s">
        <v>637</v>
      </c>
      <c r="B194" s="159" t="s">
        <v>46</v>
      </c>
      <c r="C194" s="159" t="s">
        <v>52</v>
      </c>
      <c r="D194" s="139" t="s">
        <v>402</v>
      </c>
      <c r="E194" s="160"/>
      <c r="F194" s="143">
        <f>F199+F195</f>
        <v>279000</v>
      </c>
    </row>
    <row r="195" spans="1:6" ht="62.25">
      <c r="A195" s="150" t="s">
        <v>638</v>
      </c>
      <c r="B195" s="159" t="s">
        <v>46</v>
      </c>
      <c r="C195" s="159" t="s">
        <v>52</v>
      </c>
      <c r="D195" s="139" t="s">
        <v>420</v>
      </c>
      <c r="E195" s="160"/>
      <c r="F195" s="143">
        <f>F196</f>
        <v>196840.92</v>
      </c>
    </row>
    <row r="196" spans="1:6" ht="30.75">
      <c r="A196" s="150" t="s">
        <v>24</v>
      </c>
      <c r="B196" s="159" t="s">
        <v>46</v>
      </c>
      <c r="C196" s="159" t="s">
        <v>52</v>
      </c>
      <c r="D196" s="139" t="s">
        <v>449</v>
      </c>
      <c r="E196" s="160"/>
      <c r="F196" s="143">
        <f>F197</f>
        <v>196840.92</v>
      </c>
    </row>
    <row r="197" spans="1:6" ht="36.75" customHeight="1">
      <c r="A197" s="140" t="s">
        <v>25</v>
      </c>
      <c r="B197" s="159" t="s">
        <v>46</v>
      </c>
      <c r="C197" s="159" t="s">
        <v>52</v>
      </c>
      <c r="D197" s="136" t="s">
        <v>26</v>
      </c>
      <c r="E197" s="160"/>
      <c r="F197" s="143">
        <f>F198</f>
        <v>196840.92</v>
      </c>
    </row>
    <row r="198" spans="1:6" ht="30.75">
      <c r="A198" s="140" t="s">
        <v>164</v>
      </c>
      <c r="B198" s="165" t="s">
        <v>46</v>
      </c>
      <c r="C198" s="165" t="s">
        <v>52</v>
      </c>
      <c r="D198" s="136" t="s">
        <v>26</v>
      </c>
      <c r="E198" s="137">
        <v>200</v>
      </c>
      <c r="F198" s="144">
        <f>'Ведомственная 2021'!G187</f>
        <v>196840.92</v>
      </c>
    </row>
    <row r="199" spans="1:6" ht="62.25">
      <c r="A199" s="150" t="s">
        <v>639</v>
      </c>
      <c r="B199" s="159" t="s">
        <v>46</v>
      </c>
      <c r="C199" s="159" t="s">
        <v>52</v>
      </c>
      <c r="D199" s="139" t="s">
        <v>419</v>
      </c>
      <c r="E199" s="137"/>
      <c r="F199" s="143">
        <f>F200+F203+F206</f>
        <v>82159.08</v>
      </c>
    </row>
    <row r="200" spans="1:6" ht="30.75">
      <c r="A200" s="152" t="s">
        <v>343</v>
      </c>
      <c r="B200" s="159" t="s">
        <v>46</v>
      </c>
      <c r="C200" s="159" t="s">
        <v>52</v>
      </c>
      <c r="D200" s="139" t="s">
        <v>450</v>
      </c>
      <c r="E200" s="160"/>
      <c r="F200" s="143">
        <f>F201</f>
        <v>50000</v>
      </c>
    </row>
    <row r="201" spans="1:6" ht="39" customHeight="1">
      <c r="A201" s="133" t="s">
        <v>25</v>
      </c>
      <c r="B201" s="165" t="s">
        <v>46</v>
      </c>
      <c r="C201" s="165" t="s">
        <v>52</v>
      </c>
      <c r="D201" s="136" t="s">
        <v>135</v>
      </c>
      <c r="E201" s="137"/>
      <c r="F201" s="144">
        <f>F202</f>
        <v>50000</v>
      </c>
    </row>
    <row r="202" spans="1:6" ht="30.75">
      <c r="A202" s="243" t="s">
        <v>164</v>
      </c>
      <c r="B202" s="165" t="s">
        <v>46</v>
      </c>
      <c r="C202" s="165" t="s">
        <v>52</v>
      </c>
      <c r="D202" s="136" t="s">
        <v>135</v>
      </c>
      <c r="E202" s="137">
        <v>200</v>
      </c>
      <c r="F202" s="144">
        <f>'Ведомственная 2021'!G191</f>
        <v>50000</v>
      </c>
    </row>
    <row r="203" spans="1:6" ht="108.75">
      <c r="A203" s="241" t="s">
        <v>375</v>
      </c>
      <c r="B203" s="159" t="s">
        <v>46</v>
      </c>
      <c r="C203" s="159" t="s">
        <v>52</v>
      </c>
      <c r="D203" s="139" t="s">
        <v>451</v>
      </c>
      <c r="E203" s="160"/>
      <c r="F203" s="143">
        <f>F204</f>
        <v>32159.08</v>
      </c>
    </row>
    <row r="204" spans="1:6" ht="35.25" customHeight="1">
      <c r="A204" s="133" t="s">
        <v>25</v>
      </c>
      <c r="B204" s="165" t="s">
        <v>46</v>
      </c>
      <c r="C204" s="165" t="s">
        <v>52</v>
      </c>
      <c r="D204" s="136" t="s">
        <v>376</v>
      </c>
      <c r="E204" s="137"/>
      <c r="F204" s="144">
        <f>F205</f>
        <v>32159.08</v>
      </c>
    </row>
    <row r="205" spans="1:6" ht="30.75">
      <c r="A205" s="243" t="s">
        <v>164</v>
      </c>
      <c r="B205" s="165" t="s">
        <v>46</v>
      </c>
      <c r="C205" s="165" t="s">
        <v>52</v>
      </c>
      <c r="D205" s="136" t="s">
        <v>376</v>
      </c>
      <c r="E205" s="137">
        <v>200</v>
      </c>
      <c r="F205" s="144">
        <f>'Ведомственная 2021'!G194</f>
        <v>32159.08</v>
      </c>
    </row>
    <row r="206" spans="1:6" ht="93">
      <c r="A206" s="244" t="s">
        <v>520</v>
      </c>
      <c r="B206" s="159" t="s">
        <v>46</v>
      </c>
      <c r="C206" s="159" t="s">
        <v>52</v>
      </c>
      <c r="D206" s="139" t="s">
        <v>522</v>
      </c>
      <c r="E206" s="160"/>
      <c r="F206" s="143">
        <f>F207</f>
        <v>0</v>
      </c>
    </row>
    <row r="207" spans="1:6" ht="34.5" customHeight="1">
      <c r="A207" s="140" t="s">
        <v>25</v>
      </c>
      <c r="B207" s="165" t="s">
        <v>46</v>
      </c>
      <c r="C207" s="165" t="s">
        <v>52</v>
      </c>
      <c r="D207" s="136" t="s">
        <v>521</v>
      </c>
      <c r="E207" s="137"/>
      <c r="F207" s="144">
        <f>F208</f>
        <v>0</v>
      </c>
    </row>
    <row r="208" spans="1:6" ht="30.75">
      <c r="A208" s="245" t="s">
        <v>164</v>
      </c>
      <c r="B208" s="165" t="s">
        <v>46</v>
      </c>
      <c r="C208" s="165" t="s">
        <v>52</v>
      </c>
      <c r="D208" s="136" t="s">
        <v>521</v>
      </c>
      <c r="E208" s="137">
        <v>200</v>
      </c>
      <c r="F208" s="144">
        <f>'Ведомственная 2021'!G197</f>
        <v>0</v>
      </c>
    </row>
    <row r="209" spans="1:6" ht="15">
      <c r="A209" s="244" t="s">
        <v>528</v>
      </c>
      <c r="B209" s="159" t="s">
        <v>46</v>
      </c>
      <c r="C209" s="159">
        <v>12</v>
      </c>
      <c r="D209" s="136"/>
      <c r="E209" s="137"/>
      <c r="F209" s="143">
        <f>F210</f>
        <v>3127749</v>
      </c>
    </row>
    <row r="210" spans="1:6" ht="46.5">
      <c r="A210" s="157" t="s">
        <v>640</v>
      </c>
      <c r="B210" s="159" t="s">
        <v>46</v>
      </c>
      <c r="C210" s="159">
        <v>12</v>
      </c>
      <c r="D210" s="154" t="s">
        <v>529</v>
      </c>
      <c r="E210" s="137"/>
      <c r="F210" s="143">
        <f>F211</f>
        <v>3127749</v>
      </c>
    </row>
    <row r="211" spans="1:6" ht="93">
      <c r="A211" s="157" t="s">
        <v>641</v>
      </c>
      <c r="B211" s="159" t="s">
        <v>46</v>
      </c>
      <c r="C211" s="159">
        <v>12</v>
      </c>
      <c r="D211" s="154" t="s">
        <v>530</v>
      </c>
      <c r="E211" s="137"/>
      <c r="F211" s="143">
        <f>F212</f>
        <v>3127749</v>
      </c>
    </row>
    <row r="212" spans="1:6" ht="62.25">
      <c r="A212" s="157" t="s">
        <v>551</v>
      </c>
      <c r="B212" s="159" t="s">
        <v>46</v>
      </c>
      <c r="C212" s="159">
        <v>12</v>
      </c>
      <c r="D212" s="154" t="s">
        <v>550</v>
      </c>
      <c r="E212" s="137"/>
      <c r="F212" s="143">
        <f>F213+F215+F217</f>
        <v>3127749</v>
      </c>
    </row>
    <row r="213" spans="1:6" ht="55.5" customHeight="1">
      <c r="A213" s="157" t="s">
        <v>829</v>
      </c>
      <c r="B213" s="159" t="s">
        <v>46</v>
      </c>
      <c r="C213" s="159">
        <v>12</v>
      </c>
      <c r="D213" s="154" t="s">
        <v>552</v>
      </c>
      <c r="E213" s="137"/>
      <c r="F213" s="143">
        <f>F214</f>
        <v>1465974</v>
      </c>
    </row>
    <row r="214" spans="1:6" ht="15">
      <c r="A214" s="245" t="s">
        <v>305</v>
      </c>
      <c r="B214" s="165" t="s">
        <v>46</v>
      </c>
      <c r="C214" s="165">
        <v>12</v>
      </c>
      <c r="D214" s="155" t="s">
        <v>552</v>
      </c>
      <c r="E214" s="137">
        <v>500</v>
      </c>
      <c r="F214" s="144">
        <f>'Ведомственная 2021'!G203</f>
        <v>1465974</v>
      </c>
    </row>
    <row r="215" spans="1:6" ht="51" customHeight="1">
      <c r="A215" s="157" t="s">
        <v>830</v>
      </c>
      <c r="B215" s="159" t="s">
        <v>46</v>
      </c>
      <c r="C215" s="159">
        <v>12</v>
      </c>
      <c r="D215" s="154" t="s">
        <v>553</v>
      </c>
      <c r="E215" s="137"/>
      <c r="F215" s="143">
        <f>F216</f>
        <v>628275</v>
      </c>
    </row>
    <row r="216" spans="1:6" ht="15">
      <c r="A216" s="245" t="s">
        <v>305</v>
      </c>
      <c r="B216" s="165" t="s">
        <v>46</v>
      </c>
      <c r="C216" s="165">
        <v>12</v>
      </c>
      <c r="D216" s="155" t="s">
        <v>553</v>
      </c>
      <c r="E216" s="137">
        <v>500</v>
      </c>
      <c r="F216" s="144">
        <f>'Ведомственная 2021'!G205</f>
        <v>628275</v>
      </c>
    </row>
    <row r="217" spans="1:6" ht="54" customHeight="1">
      <c r="A217" s="244" t="s">
        <v>792</v>
      </c>
      <c r="B217" s="159" t="s">
        <v>46</v>
      </c>
      <c r="C217" s="159">
        <v>12</v>
      </c>
      <c r="D217" s="154" t="s">
        <v>793</v>
      </c>
      <c r="E217" s="137"/>
      <c r="F217" s="143">
        <f>F218</f>
        <v>1033500</v>
      </c>
    </row>
    <row r="218" spans="1:6" ht="15">
      <c r="A218" s="164" t="s">
        <v>305</v>
      </c>
      <c r="B218" s="165" t="s">
        <v>46</v>
      </c>
      <c r="C218" s="165">
        <v>12</v>
      </c>
      <c r="D218" s="155" t="s">
        <v>793</v>
      </c>
      <c r="E218" s="137">
        <v>500</v>
      </c>
      <c r="F218" s="144">
        <f>'Ведомственная 2021'!G207</f>
        <v>1033500</v>
      </c>
    </row>
    <row r="219" spans="1:6" ht="15">
      <c r="A219" s="152" t="s">
        <v>482</v>
      </c>
      <c r="B219" s="156" t="s">
        <v>483</v>
      </c>
      <c r="C219" s="135"/>
      <c r="D219" s="136"/>
      <c r="E219" s="137"/>
      <c r="F219" s="143">
        <f>F220</f>
        <v>9807742</v>
      </c>
    </row>
    <row r="220" spans="1:6" ht="15">
      <c r="A220" s="152" t="s">
        <v>484</v>
      </c>
      <c r="B220" s="156" t="s">
        <v>483</v>
      </c>
      <c r="C220" s="142" t="s">
        <v>44</v>
      </c>
      <c r="D220" s="136"/>
      <c r="E220" s="137"/>
      <c r="F220" s="143">
        <f>F221+F252</f>
        <v>9807742</v>
      </c>
    </row>
    <row r="221" spans="1:6" ht="40.5" customHeight="1">
      <c r="A221" s="157" t="s">
        <v>701</v>
      </c>
      <c r="B221" s="156" t="s">
        <v>483</v>
      </c>
      <c r="C221" s="142" t="s">
        <v>44</v>
      </c>
      <c r="D221" s="154" t="s">
        <v>683</v>
      </c>
      <c r="E221" s="137"/>
      <c r="F221" s="143">
        <f>F222</f>
        <v>1016941</v>
      </c>
    </row>
    <row r="222" spans="1:6" ht="60.75" customHeight="1">
      <c r="A222" s="157" t="s">
        <v>702</v>
      </c>
      <c r="B222" s="156" t="s">
        <v>483</v>
      </c>
      <c r="C222" s="142" t="s">
        <v>44</v>
      </c>
      <c r="D222" s="154" t="s">
        <v>684</v>
      </c>
      <c r="E222" s="137"/>
      <c r="F222" s="143">
        <f>F223</f>
        <v>1016941</v>
      </c>
    </row>
    <row r="223" spans="1:6" ht="34.5" customHeight="1">
      <c r="A223" s="157" t="s">
        <v>685</v>
      </c>
      <c r="B223" s="156" t="s">
        <v>483</v>
      </c>
      <c r="C223" s="142" t="s">
        <v>44</v>
      </c>
      <c r="D223" s="154" t="s">
        <v>686</v>
      </c>
      <c r="E223" s="137"/>
      <c r="F223" s="143">
        <f>F226+F239+F224</f>
        <v>1016941</v>
      </c>
    </row>
    <row r="224" spans="1:6" ht="34.5" customHeight="1">
      <c r="A224" s="158" t="s">
        <v>803</v>
      </c>
      <c r="B224" s="156" t="s">
        <v>483</v>
      </c>
      <c r="C224" s="142" t="s">
        <v>44</v>
      </c>
      <c r="D224" s="154" t="s">
        <v>804</v>
      </c>
      <c r="E224" s="137"/>
      <c r="F224" s="143">
        <f>F225</f>
        <v>300000</v>
      </c>
    </row>
    <row r="225" spans="1:6" ht="34.5" customHeight="1">
      <c r="A225" s="245" t="s">
        <v>164</v>
      </c>
      <c r="B225" s="204" t="s">
        <v>483</v>
      </c>
      <c r="C225" s="141" t="s">
        <v>44</v>
      </c>
      <c r="D225" s="155" t="s">
        <v>804</v>
      </c>
      <c r="E225" s="137">
        <v>200</v>
      </c>
      <c r="F225" s="144">
        <f>'Ведомственная 2021'!G214</f>
        <v>300000</v>
      </c>
    </row>
    <row r="226" spans="1:6" ht="35.25" customHeight="1">
      <c r="A226" s="158" t="s">
        <v>570</v>
      </c>
      <c r="B226" s="156" t="s">
        <v>483</v>
      </c>
      <c r="C226" s="142" t="s">
        <v>44</v>
      </c>
      <c r="D226" s="154" t="s">
        <v>687</v>
      </c>
      <c r="E226" s="141"/>
      <c r="F226" s="144">
        <f>F227+F229+F231+F233+F235+F237</f>
        <v>430165</v>
      </c>
    </row>
    <row r="227" spans="1:6" ht="33.75" customHeight="1">
      <c r="A227" s="158" t="s">
        <v>715</v>
      </c>
      <c r="B227" s="156" t="s">
        <v>483</v>
      </c>
      <c r="C227" s="142" t="s">
        <v>44</v>
      </c>
      <c r="D227" s="154" t="s">
        <v>688</v>
      </c>
      <c r="E227" s="141"/>
      <c r="F227" s="143">
        <f>F228</f>
        <v>72595</v>
      </c>
    </row>
    <row r="228" spans="1:6" ht="33.75" customHeight="1">
      <c r="A228" s="133" t="s">
        <v>164</v>
      </c>
      <c r="B228" s="156" t="s">
        <v>483</v>
      </c>
      <c r="C228" s="142" t="s">
        <v>44</v>
      </c>
      <c r="D228" s="154" t="s">
        <v>688</v>
      </c>
      <c r="E228" s="141" t="s">
        <v>175</v>
      </c>
      <c r="F228" s="144">
        <f>'Ведомственная 2021'!G217</f>
        <v>72595</v>
      </c>
    </row>
    <row r="229" spans="1:6" ht="33.75" customHeight="1">
      <c r="A229" s="158" t="s">
        <v>716</v>
      </c>
      <c r="B229" s="156" t="s">
        <v>483</v>
      </c>
      <c r="C229" s="142" t="s">
        <v>44</v>
      </c>
      <c r="D229" s="154" t="s">
        <v>689</v>
      </c>
      <c r="E229" s="141"/>
      <c r="F229" s="143">
        <f>F230</f>
        <v>78715</v>
      </c>
    </row>
    <row r="230" spans="1:6" ht="33.75" customHeight="1">
      <c r="A230" s="133" t="s">
        <v>164</v>
      </c>
      <c r="B230" s="156" t="s">
        <v>483</v>
      </c>
      <c r="C230" s="142" t="s">
        <v>44</v>
      </c>
      <c r="D230" s="154" t="s">
        <v>689</v>
      </c>
      <c r="E230" s="141" t="s">
        <v>175</v>
      </c>
      <c r="F230" s="144">
        <f>'Ведомственная 2021'!G219</f>
        <v>78715</v>
      </c>
    </row>
    <row r="231" spans="1:6" ht="33.75" customHeight="1">
      <c r="A231" s="158" t="s">
        <v>717</v>
      </c>
      <c r="B231" s="156" t="s">
        <v>483</v>
      </c>
      <c r="C231" s="142" t="s">
        <v>44</v>
      </c>
      <c r="D231" s="154" t="s">
        <v>690</v>
      </c>
      <c r="E231" s="141"/>
      <c r="F231" s="143">
        <f>F232</f>
        <v>58991</v>
      </c>
    </row>
    <row r="232" spans="1:6" ht="33.75" customHeight="1">
      <c r="A232" s="133" t="s">
        <v>164</v>
      </c>
      <c r="B232" s="156" t="s">
        <v>483</v>
      </c>
      <c r="C232" s="142" t="s">
        <v>44</v>
      </c>
      <c r="D232" s="154" t="s">
        <v>690</v>
      </c>
      <c r="E232" s="141" t="s">
        <v>175</v>
      </c>
      <c r="F232" s="144">
        <f>'Ведомственная 2021'!G221</f>
        <v>58991</v>
      </c>
    </row>
    <row r="233" spans="1:6" ht="33.75" customHeight="1">
      <c r="A233" s="158" t="s">
        <v>718</v>
      </c>
      <c r="B233" s="156" t="s">
        <v>483</v>
      </c>
      <c r="C233" s="142" t="s">
        <v>44</v>
      </c>
      <c r="D233" s="154" t="s">
        <v>691</v>
      </c>
      <c r="E233" s="141"/>
      <c r="F233" s="143">
        <f>F234</f>
        <v>56305</v>
      </c>
    </row>
    <row r="234" spans="1:6" ht="33.75" customHeight="1">
      <c r="A234" s="133" t="s">
        <v>164</v>
      </c>
      <c r="B234" s="156" t="s">
        <v>483</v>
      </c>
      <c r="C234" s="142" t="s">
        <v>44</v>
      </c>
      <c r="D234" s="154" t="s">
        <v>691</v>
      </c>
      <c r="E234" s="141" t="s">
        <v>175</v>
      </c>
      <c r="F234" s="144">
        <f>'Ведомственная 2021'!G223</f>
        <v>56305</v>
      </c>
    </row>
    <row r="235" spans="1:6" ht="33.75" customHeight="1">
      <c r="A235" s="158" t="s">
        <v>719</v>
      </c>
      <c r="B235" s="156" t="s">
        <v>483</v>
      </c>
      <c r="C235" s="142" t="s">
        <v>44</v>
      </c>
      <c r="D235" s="154" t="s">
        <v>692</v>
      </c>
      <c r="E235" s="141"/>
      <c r="F235" s="143">
        <f>F236</f>
        <v>63674</v>
      </c>
    </row>
    <row r="236" spans="1:6" ht="33.75" customHeight="1">
      <c r="A236" s="133" t="s">
        <v>164</v>
      </c>
      <c r="B236" s="156" t="s">
        <v>483</v>
      </c>
      <c r="C236" s="142" t="s">
        <v>44</v>
      </c>
      <c r="D236" s="154" t="s">
        <v>692</v>
      </c>
      <c r="E236" s="141" t="s">
        <v>175</v>
      </c>
      <c r="F236" s="144">
        <f>'Ведомственная 2021'!G225</f>
        <v>63674</v>
      </c>
    </row>
    <row r="237" spans="1:6" ht="44.25" customHeight="1">
      <c r="A237" s="158" t="s">
        <v>720</v>
      </c>
      <c r="B237" s="156" t="s">
        <v>483</v>
      </c>
      <c r="C237" s="142" t="s">
        <v>44</v>
      </c>
      <c r="D237" s="154" t="s">
        <v>693</v>
      </c>
      <c r="E237" s="141"/>
      <c r="F237" s="143">
        <f>F238</f>
        <v>99885</v>
      </c>
    </row>
    <row r="238" spans="1:6" ht="33.75" customHeight="1">
      <c r="A238" s="133" t="s">
        <v>164</v>
      </c>
      <c r="B238" s="156" t="s">
        <v>483</v>
      </c>
      <c r="C238" s="142" t="s">
        <v>44</v>
      </c>
      <c r="D238" s="154" t="s">
        <v>693</v>
      </c>
      <c r="E238" s="141" t="s">
        <v>175</v>
      </c>
      <c r="F238" s="144">
        <f>'Ведомственная 2021'!G227</f>
        <v>99885</v>
      </c>
    </row>
    <row r="239" spans="1:6" ht="33.75" customHeight="1">
      <c r="A239" s="157" t="s">
        <v>572</v>
      </c>
      <c r="B239" s="156" t="s">
        <v>483</v>
      </c>
      <c r="C239" s="142" t="s">
        <v>44</v>
      </c>
      <c r="D239" s="154" t="s">
        <v>694</v>
      </c>
      <c r="E239" s="142"/>
      <c r="F239" s="143">
        <f>F240+F242+F244+F246+F248+F250</f>
        <v>286776</v>
      </c>
    </row>
    <row r="240" spans="1:6" ht="34.5" customHeight="1">
      <c r="A240" s="157" t="s">
        <v>709</v>
      </c>
      <c r="B240" s="156" t="s">
        <v>483</v>
      </c>
      <c r="C240" s="142" t="s">
        <v>44</v>
      </c>
      <c r="D240" s="154" t="s">
        <v>695</v>
      </c>
      <c r="E240" s="142"/>
      <c r="F240" s="143">
        <f>F241</f>
        <v>48396</v>
      </c>
    </row>
    <row r="241" spans="1:6" ht="33.75" customHeight="1">
      <c r="A241" s="133" t="s">
        <v>164</v>
      </c>
      <c r="B241" s="156" t="s">
        <v>483</v>
      </c>
      <c r="C241" s="142" t="s">
        <v>44</v>
      </c>
      <c r="D241" s="154" t="s">
        <v>695</v>
      </c>
      <c r="E241" s="141" t="s">
        <v>175</v>
      </c>
      <c r="F241" s="144">
        <f>'Ведомственная 2021'!G230</f>
        <v>48396</v>
      </c>
    </row>
    <row r="242" spans="1:6" ht="36.75" customHeight="1">
      <c r="A242" s="157" t="s">
        <v>710</v>
      </c>
      <c r="B242" s="156" t="s">
        <v>483</v>
      </c>
      <c r="C242" s="142" t="s">
        <v>44</v>
      </c>
      <c r="D242" s="154" t="s">
        <v>696</v>
      </c>
      <c r="E242" s="142"/>
      <c r="F242" s="143">
        <f>F243</f>
        <v>52476</v>
      </c>
    </row>
    <row r="243" spans="1:6" ht="33.75" customHeight="1">
      <c r="A243" s="133" t="s">
        <v>164</v>
      </c>
      <c r="B243" s="156" t="s">
        <v>483</v>
      </c>
      <c r="C243" s="142" t="s">
        <v>44</v>
      </c>
      <c r="D243" s="154" t="s">
        <v>696</v>
      </c>
      <c r="E243" s="141" t="s">
        <v>175</v>
      </c>
      <c r="F243" s="144">
        <f>'Ведомственная 2021'!G232</f>
        <v>52476</v>
      </c>
    </row>
    <row r="244" spans="1:6" ht="36.75" customHeight="1">
      <c r="A244" s="157" t="s">
        <v>711</v>
      </c>
      <c r="B244" s="156" t="s">
        <v>483</v>
      </c>
      <c r="C244" s="142" t="s">
        <v>44</v>
      </c>
      <c r="D244" s="154" t="s">
        <v>697</v>
      </c>
      <c r="E244" s="142"/>
      <c r="F244" s="143">
        <f>F245</f>
        <v>39327</v>
      </c>
    </row>
    <row r="245" spans="1:6" ht="32.25" customHeight="1">
      <c r="A245" s="133" t="s">
        <v>164</v>
      </c>
      <c r="B245" s="156" t="s">
        <v>483</v>
      </c>
      <c r="C245" s="142" t="s">
        <v>44</v>
      </c>
      <c r="D245" s="154" t="s">
        <v>697</v>
      </c>
      <c r="E245" s="141" t="s">
        <v>175</v>
      </c>
      <c r="F245" s="144">
        <f>'Ведомственная 2021'!G234</f>
        <v>39327</v>
      </c>
    </row>
    <row r="246" spans="1:6" ht="34.5" customHeight="1">
      <c r="A246" s="157" t="s">
        <v>714</v>
      </c>
      <c r="B246" s="156" t="s">
        <v>483</v>
      </c>
      <c r="C246" s="142" t="s">
        <v>44</v>
      </c>
      <c r="D246" s="154" t="s">
        <v>698</v>
      </c>
      <c r="E246" s="141"/>
      <c r="F246" s="143">
        <f>F247</f>
        <v>37537</v>
      </c>
    </row>
    <row r="247" spans="1:6" ht="30" customHeight="1">
      <c r="A247" s="133" t="s">
        <v>164</v>
      </c>
      <c r="B247" s="156" t="s">
        <v>483</v>
      </c>
      <c r="C247" s="142" t="s">
        <v>44</v>
      </c>
      <c r="D247" s="154" t="s">
        <v>698</v>
      </c>
      <c r="E247" s="141" t="s">
        <v>175</v>
      </c>
      <c r="F247" s="144">
        <f>'Ведомственная 2021'!G236</f>
        <v>37537</v>
      </c>
    </row>
    <row r="248" spans="1:6" ht="36" customHeight="1">
      <c r="A248" s="157" t="s">
        <v>712</v>
      </c>
      <c r="B248" s="156" t="s">
        <v>483</v>
      </c>
      <c r="C248" s="142" t="s">
        <v>44</v>
      </c>
      <c r="D248" s="154" t="s">
        <v>699</v>
      </c>
      <c r="E248" s="141"/>
      <c r="F248" s="143">
        <f>F249</f>
        <v>42449</v>
      </c>
    </row>
    <row r="249" spans="1:6" ht="32.25" customHeight="1">
      <c r="A249" s="133" t="s">
        <v>164</v>
      </c>
      <c r="B249" s="156" t="s">
        <v>483</v>
      </c>
      <c r="C249" s="142" t="s">
        <v>44</v>
      </c>
      <c r="D249" s="154" t="s">
        <v>699</v>
      </c>
      <c r="E249" s="141" t="s">
        <v>175</v>
      </c>
      <c r="F249" s="144">
        <f>'Ведомственная 2021'!G238</f>
        <v>42449</v>
      </c>
    </row>
    <row r="250" spans="1:6" ht="39" customHeight="1">
      <c r="A250" s="157" t="s">
        <v>713</v>
      </c>
      <c r="B250" s="156" t="s">
        <v>483</v>
      </c>
      <c r="C250" s="142" t="s">
        <v>44</v>
      </c>
      <c r="D250" s="154" t="s">
        <v>700</v>
      </c>
      <c r="E250" s="141"/>
      <c r="F250" s="143">
        <f>F251</f>
        <v>66591</v>
      </c>
    </row>
    <row r="251" spans="1:6" ht="36" customHeight="1">
      <c r="A251" s="133" t="s">
        <v>164</v>
      </c>
      <c r="B251" s="156" t="s">
        <v>483</v>
      </c>
      <c r="C251" s="142" t="s">
        <v>44</v>
      </c>
      <c r="D251" s="154" t="s">
        <v>700</v>
      </c>
      <c r="E251" s="141" t="s">
        <v>175</v>
      </c>
      <c r="F251" s="144">
        <f>'Ведомственная 2021'!G240</f>
        <v>66591</v>
      </c>
    </row>
    <row r="252" spans="1:6" ht="52.5" customHeight="1">
      <c r="A252" s="157" t="s">
        <v>753</v>
      </c>
      <c r="B252" s="156" t="s">
        <v>483</v>
      </c>
      <c r="C252" s="142" t="s">
        <v>44</v>
      </c>
      <c r="D252" s="154" t="s">
        <v>529</v>
      </c>
      <c r="E252" s="137"/>
      <c r="F252" s="143">
        <f>F253+F262</f>
        <v>8790801</v>
      </c>
    </row>
    <row r="253" spans="1:6" ht="96.75" customHeight="1">
      <c r="A253" s="157" t="s">
        <v>754</v>
      </c>
      <c r="B253" s="156" t="s">
        <v>483</v>
      </c>
      <c r="C253" s="142" t="s">
        <v>44</v>
      </c>
      <c r="D253" s="154" t="s">
        <v>530</v>
      </c>
      <c r="E253" s="137"/>
      <c r="F253" s="143">
        <f>F254</f>
        <v>7790801</v>
      </c>
    </row>
    <row r="254" spans="1:6" ht="48" customHeight="1">
      <c r="A254" s="157" t="s">
        <v>747</v>
      </c>
      <c r="B254" s="156" t="s">
        <v>483</v>
      </c>
      <c r="C254" s="142" t="s">
        <v>44</v>
      </c>
      <c r="D254" s="154" t="s">
        <v>748</v>
      </c>
      <c r="E254" s="137"/>
      <c r="F254" s="143">
        <f>F255+F257+F259</f>
        <v>7790801</v>
      </c>
    </row>
    <row r="255" spans="1:6" ht="36" customHeight="1">
      <c r="A255" s="157" t="s">
        <v>749</v>
      </c>
      <c r="B255" s="156" t="s">
        <v>483</v>
      </c>
      <c r="C255" s="142" t="s">
        <v>44</v>
      </c>
      <c r="D255" s="154" t="s">
        <v>750</v>
      </c>
      <c r="E255" s="137"/>
      <c r="F255" s="143">
        <f>F256</f>
        <v>5054968</v>
      </c>
    </row>
    <row r="256" spans="1:6" ht="36" customHeight="1">
      <c r="A256" s="240" t="s">
        <v>527</v>
      </c>
      <c r="B256" s="204" t="s">
        <v>483</v>
      </c>
      <c r="C256" s="141" t="s">
        <v>44</v>
      </c>
      <c r="D256" s="155" t="s">
        <v>750</v>
      </c>
      <c r="E256" s="137">
        <v>400</v>
      </c>
      <c r="F256" s="144">
        <f>'Ведомственная 2021'!G245</f>
        <v>5054968</v>
      </c>
    </row>
    <row r="257" spans="1:6" ht="49.5" customHeight="1">
      <c r="A257" s="157" t="s">
        <v>751</v>
      </c>
      <c r="B257" s="156" t="s">
        <v>483</v>
      </c>
      <c r="C257" s="142" t="s">
        <v>44</v>
      </c>
      <c r="D257" s="154" t="s">
        <v>752</v>
      </c>
      <c r="E257" s="137"/>
      <c r="F257" s="143">
        <f>F258</f>
        <v>725289</v>
      </c>
    </row>
    <row r="258" spans="1:6" ht="36" customHeight="1">
      <c r="A258" s="240" t="s">
        <v>527</v>
      </c>
      <c r="B258" s="204" t="s">
        <v>483</v>
      </c>
      <c r="C258" s="141" t="s">
        <v>44</v>
      </c>
      <c r="D258" s="155" t="s">
        <v>752</v>
      </c>
      <c r="E258" s="137">
        <v>400</v>
      </c>
      <c r="F258" s="144">
        <f>'Ведомственная 2021'!G247</f>
        <v>725289</v>
      </c>
    </row>
    <row r="259" spans="1:6" ht="36" customHeight="1">
      <c r="A259" s="157" t="s">
        <v>790</v>
      </c>
      <c r="B259" s="156" t="s">
        <v>483</v>
      </c>
      <c r="C259" s="142" t="s">
        <v>44</v>
      </c>
      <c r="D259" s="139" t="s">
        <v>791</v>
      </c>
      <c r="E259" s="137"/>
      <c r="F259" s="143">
        <f>F260+F261</f>
        <v>2010544</v>
      </c>
    </row>
    <row r="260" spans="1:6" ht="36" customHeight="1">
      <c r="A260" s="245" t="s">
        <v>164</v>
      </c>
      <c r="B260" s="204" t="s">
        <v>483</v>
      </c>
      <c r="C260" s="141" t="s">
        <v>44</v>
      </c>
      <c r="D260" s="136" t="s">
        <v>791</v>
      </c>
      <c r="E260" s="137">
        <v>200</v>
      </c>
      <c r="F260" s="144">
        <f>'Ведомственная 2021'!G249</f>
        <v>266309</v>
      </c>
    </row>
    <row r="261" spans="1:6" ht="36" customHeight="1">
      <c r="A261" s="240" t="s">
        <v>527</v>
      </c>
      <c r="B261" s="204" t="s">
        <v>483</v>
      </c>
      <c r="C261" s="141" t="s">
        <v>44</v>
      </c>
      <c r="D261" s="136" t="s">
        <v>791</v>
      </c>
      <c r="E261" s="137">
        <v>400</v>
      </c>
      <c r="F261" s="144">
        <f>'Ведомственная 2021'!G250</f>
        <v>1744235</v>
      </c>
    </row>
    <row r="262" spans="1:6" ht="81" customHeight="1">
      <c r="A262" s="201" t="s">
        <v>784</v>
      </c>
      <c r="B262" s="156" t="s">
        <v>483</v>
      </c>
      <c r="C262" s="142" t="s">
        <v>44</v>
      </c>
      <c r="D262" s="154" t="s">
        <v>785</v>
      </c>
      <c r="E262" s="160"/>
      <c r="F262" s="143">
        <f>F263</f>
        <v>1000000</v>
      </c>
    </row>
    <row r="263" spans="1:6" ht="189.75" customHeight="1">
      <c r="A263" s="202" t="s">
        <v>872</v>
      </c>
      <c r="B263" s="156" t="s">
        <v>483</v>
      </c>
      <c r="C263" s="142" t="s">
        <v>44</v>
      </c>
      <c r="D263" s="154" t="s">
        <v>786</v>
      </c>
      <c r="E263" s="160"/>
      <c r="F263" s="143">
        <f>F264</f>
        <v>1000000</v>
      </c>
    </row>
    <row r="264" spans="1:6" ht="18" customHeight="1">
      <c r="A264" s="205" t="s">
        <v>787</v>
      </c>
      <c r="B264" s="204" t="s">
        <v>483</v>
      </c>
      <c r="C264" s="141" t="s">
        <v>44</v>
      </c>
      <c r="D264" s="136" t="s">
        <v>788</v>
      </c>
      <c r="E264" s="137"/>
      <c r="F264" s="144">
        <f>F265</f>
        <v>1000000</v>
      </c>
    </row>
    <row r="265" spans="1:6" ht="21" customHeight="1">
      <c r="A265" s="133" t="s">
        <v>285</v>
      </c>
      <c r="B265" s="204" t="s">
        <v>483</v>
      </c>
      <c r="C265" s="141" t="s">
        <v>44</v>
      </c>
      <c r="D265" s="136" t="s">
        <v>788</v>
      </c>
      <c r="E265" s="137">
        <v>800</v>
      </c>
      <c r="F265" s="144">
        <f>'Ведомственная 2021'!G254</f>
        <v>1000000</v>
      </c>
    </row>
    <row r="266" spans="1:6" ht="15">
      <c r="A266" s="152" t="s">
        <v>141</v>
      </c>
      <c r="B266" s="156" t="s">
        <v>50</v>
      </c>
      <c r="C266" s="142"/>
      <c r="D266" s="230"/>
      <c r="E266" s="225"/>
      <c r="F266" s="143">
        <f>F267+F275+F327+F353+F318</f>
        <v>299930791.20000005</v>
      </c>
    </row>
    <row r="267" spans="1:6" ht="15">
      <c r="A267" s="152" t="s">
        <v>30</v>
      </c>
      <c r="B267" s="148" t="s">
        <v>50</v>
      </c>
      <c r="C267" s="142" t="s">
        <v>43</v>
      </c>
      <c r="D267" s="230"/>
      <c r="E267" s="225"/>
      <c r="F267" s="143">
        <f>F268</f>
        <v>14064602</v>
      </c>
    </row>
    <row r="268" spans="1:6" ht="30.75">
      <c r="A268" s="227" t="s">
        <v>642</v>
      </c>
      <c r="B268" s="148" t="s">
        <v>50</v>
      </c>
      <c r="C268" s="142" t="s">
        <v>43</v>
      </c>
      <c r="D268" s="230" t="s">
        <v>403</v>
      </c>
      <c r="E268" s="225"/>
      <c r="F268" s="143">
        <f>F269</f>
        <v>14064602</v>
      </c>
    </row>
    <row r="269" spans="1:6" ht="62.25">
      <c r="A269" s="227" t="s">
        <v>643</v>
      </c>
      <c r="B269" s="148" t="s">
        <v>50</v>
      </c>
      <c r="C269" s="142" t="s">
        <v>43</v>
      </c>
      <c r="D269" s="230" t="s">
        <v>411</v>
      </c>
      <c r="E269" s="225"/>
      <c r="F269" s="143">
        <f>F270</f>
        <v>14064602</v>
      </c>
    </row>
    <row r="270" spans="1:6" ht="30.75">
      <c r="A270" s="131" t="s">
        <v>255</v>
      </c>
      <c r="B270" s="148" t="s">
        <v>50</v>
      </c>
      <c r="C270" s="142" t="s">
        <v>43</v>
      </c>
      <c r="D270" s="139" t="s">
        <v>452</v>
      </c>
      <c r="E270" s="225"/>
      <c r="F270" s="143">
        <f>F271+F273</f>
        <v>14064602</v>
      </c>
    </row>
    <row r="271" spans="1:6" ht="108.75">
      <c r="A271" s="233" t="s">
        <v>233</v>
      </c>
      <c r="B271" s="148" t="s">
        <v>50</v>
      </c>
      <c r="C271" s="142" t="s">
        <v>43</v>
      </c>
      <c r="D271" s="227" t="s">
        <v>256</v>
      </c>
      <c r="E271" s="225"/>
      <c r="F271" s="143">
        <f>F272</f>
        <v>6791391</v>
      </c>
    </row>
    <row r="272" spans="1:6" ht="30.75">
      <c r="A272" s="133" t="s">
        <v>55</v>
      </c>
      <c r="B272" s="135" t="s">
        <v>50</v>
      </c>
      <c r="C272" s="141" t="s">
        <v>43</v>
      </c>
      <c r="D272" s="161" t="s">
        <v>256</v>
      </c>
      <c r="E272" s="141">
        <v>600</v>
      </c>
      <c r="F272" s="144">
        <f>'Ведомственная 2021'!G389</f>
        <v>6791391</v>
      </c>
    </row>
    <row r="273" spans="1:6" ht="30.75">
      <c r="A273" s="152" t="s">
        <v>171</v>
      </c>
      <c r="B273" s="148" t="s">
        <v>50</v>
      </c>
      <c r="C273" s="142" t="s">
        <v>43</v>
      </c>
      <c r="D273" s="234" t="s">
        <v>257</v>
      </c>
      <c r="E273" s="225"/>
      <c r="F273" s="143">
        <f>F274</f>
        <v>7273211</v>
      </c>
    </row>
    <row r="274" spans="1:6" ht="30.75">
      <c r="A274" s="133" t="s">
        <v>55</v>
      </c>
      <c r="B274" s="135" t="s">
        <v>50</v>
      </c>
      <c r="C274" s="141" t="s">
        <v>43</v>
      </c>
      <c r="D274" s="228" t="s">
        <v>257</v>
      </c>
      <c r="E274" s="141">
        <v>600</v>
      </c>
      <c r="F274" s="144">
        <f>'Ведомственная 2021'!G391</f>
        <v>7273211</v>
      </c>
    </row>
    <row r="275" spans="1:6" ht="15">
      <c r="A275" s="152" t="s">
        <v>284</v>
      </c>
      <c r="B275" s="148" t="s">
        <v>50</v>
      </c>
      <c r="C275" s="142" t="s">
        <v>44</v>
      </c>
      <c r="D275" s="225"/>
      <c r="E275" s="225"/>
      <c r="F275" s="143">
        <f>F276+F314</f>
        <v>258048574.20000002</v>
      </c>
    </row>
    <row r="276" spans="1:6" ht="30.75">
      <c r="A276" s="227" t="s">
        <v>642</v>
      </c>
      <c r="B276" s="148" t="s">
        <v>50</v>
      </c>
      <c r="C276" s="142" t="s">
        <v>44</v>
      </c>
      <c r="D276" s="230" t="s">
        <v>403</v>
      </c>
      <c r="E276" s="225"/>
      <c r="F276" s="143">
        <f>F277</f>
        <v>257949211.24</v>
      </c>
    </row>
    <row r="277" spans="1:6" ht="62.25">
      <c r="A277" s="227" t="s">
        <v>643</v>
      </c>
      <c r="B277" s="148" t="s">
        <v>50</v>
      </c>
      <c r="C277" s="142" t="s">
        <v>44</v>
      </c>
      <c r="D277" s="230" t="s">
        <v>411</v>
      </c>
      <c r="E277" s="225"/>
      <c r="F277" s="143">
        <f>F278+F287+F296+F301+F306+F309</f>
        <v>257949211.24</v>
      </c>
    </row>
    <row r="278" spans="1:6" ht="15">
      <c r="A278" s="131" t="s">
        <v>258</v>
      </c>
      <c r="B278" s="148" t="s">
        <v>50</v>
      </c>
      <c r="C278" s="142" t="s">
        <v>44</v>
      </c>
      <c r="D278" s="234" t="s">
        <v>453</v>
      </c>
      <c r="E278" s="225"/>
      <c r="F278" s="143">
        <f>F279+F283+F285+F281</f>
        <v>242493589.24</v>
      </c>
    </row>
    <row r="279" spans="1:6" ht="108.75">
      <c r="A279" s="233" t="s">
        <v>159</v>
      </c>
      <c r="B279" s="148" t="s">
        <v>50</v>
      </c>
      <c r="C279" s="142" t="s">
        <v>44</v>
      </c>
      <c r="D279" s="227" t="s">
        <v>259</v>
      </c>
      <c r="E279" s="225"/>
      <c r="F279" s="143">
        <f>F280</f>
        <v>187631714</v>
      </c>
    </row>
    <row r="280" spans="1:6" ht="30.75">
      <c r="A280" s="133" t="s">
        <v>55</v>
      </c>
      <c r="B280" s="135" t="s">
        <v>50</v>
      </c>
      <c r="C280" s="141" t="s">
        <v>44</v>
      </c>
      <c r="D280" s="161" t="s">
        <v>259</v>
      </c>
      <c r="E280" s="141">
        <v>600</v>
      </c>
      <c r="F280" s="144">
        <f>'Ведомственная 2021'!G397</f>
        <v>187631714</v>
      </c>
    </row>
    <row r="281" spans="1:6" ht="46.5">
      <c r="A281" s="150" t="s">
        <v>734</v>
      </c>
      <c r="B281" s="148" t="s">
        <v>50</v>
      </c>
      <c r="C281" s="142" t="s">
        <v>44</v>
      </c>
      <c r="D281" s="139" t="s">
        <v>735</v>
      </c>
      <c r="E281" s="142"/>
      <c r="F281" s="143">
        <f>F282</f>
        <v>13983480</v>
      </c>
    </row>
    <row r="282" spans="1:6" ht="30.75">
      <c r="A282" s="140" t="s">
        <v>55</v>
      </c>
      <c r="B282" s="135" t="s">
        <v>50</v>
      </c>
      <c r="C282" s="141" t="s">
        <v>44</v>
      </c>
      <c r="D282" s="136" t="s">
        <v>735</v>
      </c>
      <c r="E282" s="141" t="s">
        <v>346</v>
      </c>
      <c r="F282" s="144">
        <f>'Ведомственная 2021'!G399</f>
        <v>13983480</v>
      </c>
    </row>
    <row r="283" spans="1:6" ht="30.75">
      <c r="A283" s="152" t="s">
        <v>171</v>
      </c>
      <c r="B283" s="148" t="s">
        <v>50</v>
      </c>
      <c r="C283" s="142" t="s">
        <v>44</v>
      </c>
      <c r="D283" s="234" t="s">
        <v>260</v>
      </c>
      <c r="E283" s="225"/>
      <c r="F283" s="143">
        <f>F284</f>
        <v>40752245.24</v>
      </c>
    </row>
    <row r="284" spans="1:6" ht="30.75">
      <c r="A284" s="133" t="s">
        <v>55</v>
      </c>
      <c r="B284" s="135" t="s">
        <v>50</v>
      </c>
      <c r="C284" s="141" t="s">
        <v>44</v>
      </c>
      <c r="D284" s="228" t="s">
        <v>260</v>
      </c>
      <c r="E284" s="141">
        <v>600</v>
      </c>
      <c r="F284" s="144">
        <f>'Ведомственная 2021'!G401</f>
        <v>40752245.24</v>
      </c>
    </row>
    <row r="285" spans="1:6" ht="30.75">
      <c r="A285" s="152" t="s">
        <v>563</v>
      </c>
      <c r="B285" s="148" t="s">
        <v>50</v>
      </c>
      <c r="C285" s="148" t="s">
        <v>44</v>
      </c>
      <c r="D285" s="169" t="s">
        <v>562</v>
      </c>
      <c r="E285" s="160"/>
      <c r="F285" s="143">
        <f>F286</f>
        <v>126150</v>
      </c>
    </row>
    <row r="286" spans="1:6" ht="30.75">
      <c r="A286" s="133" t="s">
        <v>55</v>
      </c>
      <c r="B286" s="135" t="s">
        <v>50</v>
      </c>
      <c r="C286" s="135" t="s">
        <v>44</v>
      </c>
      <c r="D286" s="170" t="s">
        <v>562</v>
      </c>
      <c r="E286" s="149">
        <v>600</v>
      </c>
      <c r="F286" s="144">
        <f>'Ведомственная 2021'!G403</f>
        <v>126150</v>
      </c>
    </row>
    <row r="287" spans="1:6" ht="30.75">
      <c r="A287" s="131" t="s">
        <v>263</v>
      </c>
      <c r="B287" s="148" t="s">
        <v>50</v>
      </c>
      <c r="C287" s="142" t="s">
        <v>44</v>
      </c>
      <c r="D287" s="227" t="s">
        <v>454</v>
      </c>
      <c r="E287" s="141"/>
      <c r="F287" s="143">
        <f>F288+F290+F292+F294</f>
        <v>6965071</v>
      </c>
    </row>
    <row r="288" spans="1:6" ht="78">
      <c r="A288" s="132" t="s">
        <v>556</v>
      </c>
      <c r="B288" s="148" t="s">
        <v>50</v>
      </c>
      <c r="C288" s="148" t="s">
        <v>44</v>
      </c>
      <c r="D288" s="139" t="s">
        <v>557</v>
      </c>
      <c r="E288" s="151"/>
      <c r="F288" s="143">
        <f>F289</f>
        <v>370741</v>
      </c>
    </row>
    <row r="289" spans="1:6" ht="30.75">
      <c r="A289" s="140" t="s">
        <v>55</v>
      </c>
      <c r="B289" s="135" t="s">
        <v>50</v>
      </c>
      <c r="C289" s="135" t="s">
        <v>44</v>
      </c>
      <c r="D289" s="136" t="s">
        <v>557</v>
      </c>
      <c r="E289" s="149">
        <v>600</v>
      </c>
      <c r="F289" s="144">
        <f>'Ведомственная 2021'!G406</f>
        <v>370741</v>
      </c>
    </row>
    <row r="290" spans="1:6" ht="62.25">
      <c r="A290" s="131" t="s">
        <v>479</v>
      </c>
      <c r="B290" s="148" t="s">
        <v>50</v>
      </c>
      <c r="C290" s="142" t="s">
        <v>44</v>
      </c>
      <c r="D290" s="227" t="s">
        <v>12</v>
      </c>
      <c r="E290" s="225"/>
      <c r="F290" s="143">
        <f>F291</f>
        <v>2479510</v>
      </c>
    </row>
    <row r="291" spans="1:6" ht="30.75">
      <c r="A291" s="133" t="s">
        <v>55</v>
      </c>
      <c r="B291" s="135" t="s">
        <v>50</v>
      </c>
      <c r="C291" s="141" t="s">
        <v>44</v>
      </c>
      <c r="D291" s="161" t="s">
        <v>12</v>
      </c>
      <c r="E291" s="141">
        <v>600</v>
      </c>
      <c r="F291" s="144">
        <f>'Ведомственная 2021'!G408</f>
        <v>2479510</v>
      </c>
    </row>
    <row r="292" spans="1:6" ht="62.25">
      <c r="A292" s="152" t="s">
        <v>604</v>
      </c>
      <c r="B292" s="148" t="s">
        <v>50</v>
      </c>
      <c r="C292" s="142" t="s">
        <v>44</v>
      </c>
      <c r="D292" s="139" t="s">
        <v>605</v>
      </c>
      <c r="E292" s="142"/>
      <c r="F292" s="143">
        <f>F293</f>
        <v>3116100</v>
      </c>
    </row>
    <row r="293" spans="1:6" ht="30.75">
      <c r="A293" s="133" t="s">
        <v>55</v>
      </c>
      <c r="B293" s="135" t="s">
        <v>50</v>
      </c>
      <c r="C293" s="141" t="s">
        <v>44</v>
      </c>
      <c r="D293" s="136" t="s">
        <v>605</v>
      </c>
      <c r="E293" s="141" t="s">
        <v>346</v>
      </c>
      <c r="F293" s="144">
        <f>'Ведомственная 2021'!G410</f>
        <v>3116100</v>
      </c>
    </row>
    <row r="294" spans="1:6" ht="30.75">
      <c r="A294" s="152" t="s">
        <v>739</v>
      </c>
      <c r="B294" s="148" t="s">
        <v>50</v>
      </c>
      <c r="C294" s="148" t="s">
        <v>44</v>
      </c>
      <c r="D294" s="139" t="s">
        <v>740</v>
      </c>
      <c r="E294" s="141"/>
      <c r="F294" s="143">
        <f>F295</f>
        <v>998720</v>
      </c>
    </row>
    <row r="295" spans="1:6" ht="30.75">
      <c r="A295" s="133" t="s">
        <v>55</v>
      </c>
      <c r="B295" s="135" t="s">
        <v>50</v>
      </c>
      <c r="C295" s="135" t="s">
        <v>44</v>
      </c>
      <c r="D295" s="136" t="s">
        <v>740</v>
      </c>
      <c r="E295" s="141" t="s">
        <v>346</v>
      </c>
      <c r="F295" s="144">
        <f>'Ведомственная 2021'!G412</f>
        <v>998720</v>
      </c>
    </row>
    <row r="296" spans="1:6" ht="30.75">
      <c r="A296" s="131" t="s">
        <v>264</v>
      </c>
      <c r="B296" s="148" t="s">
        <v>50</v>
      </c>
      <c r="C296" s="142" t="s">
        <v>44</v>
      </c>
      <c r="D296" s="227" t="s">
        <v>455</v>
      </c>
      <c r="E296" s="142"/>
      <c r="F296" s="143">
        <f>F297+F299</f>
        <v>3091846</v>
      </c>
    </row>
    <row r="297" spans="1:6" ht="30.75">
      <c r="A297" s="132" t="s">
        <v>558</v>
      </c>
      <c r="B297" s="148" t="s">
        <v>50</v>
      </c>
      <c r="C297" s="148" t="s">
        <v>44</v>
      </c>
      <c r="D297" s="139" t="s">
        <v>559</v>
      </c>
      <c r="E297" s="151"/>
      <c r="F297" s="143">
        <f>F298</f>
        <v>329753</v>
      </c>
    </row>
    <row r="298" spans="1:6" ht="30.75">
      <c r="A298" s="140" t="s">
        <v>55</v>
      </c>
      <c r="B298" s="135" t="s">
        <v>50</v>
      </c>
      <c r="C298" s="135" t="s">
        <v>44</v>
      </c>
      <c r="D298" s="136" t="s">
        <v>559</v>
      </c>
      <c r="E298" s="137">
        <v>600</v>
      </c>
      <c r="F298" s="144">
        <f>'Ведомственная 2021'!G415</f>
        <v>329753</v>
      </c>
    </row>
    <row r="299" spans="1:6" ht="36" customHeight="1">
      <c r="A299" s="131" t="s">
        <v>265</v>
      </c>
      <c r="B299" s="148" t="s">
        <v>50</v>
      </c>
      <c r="C299" s="142" t="s">
        <v>44</v>
      </c>
      <c r="D299" s="139" t="s">
        <v>266</v>
      </c>
      <c r="E299" s="225"/>
      <c r="F299" s="143">
        <f>F300</f>
        <v>2762093</v>
      </c>
    </row>
    <row r="300" spans="1:6" ht="30.75">
      <c r="A300" s="133" t="s">
        <v>55</v>
      </c>
      <c r="B300" s="135" t="s">
        <v>50</v>
      </c>
      <c r="C300" s="141" t="s">
        <v>44</v>
      </c>
      <c r="D300" s="136" t="s">
        <v>266</v>
      </c>
      <c r="E300" s="141">
        <v>600</v>
      </c>
      <c r="F300" s="144">
        <f>'Ведомственная 2021'!G417</f>
        <v>2762093</v>
      </c>
    </row>
    <row r="301" spans="1:6" ht="30.75">
      <c r="A301" s="152" t="s">
        <v>533</v>
      </c>
      <c r="B301" s="148" t="s">
        <v>50</v>
      </c>
      <c r="C301" s="148" t="s">
        <v>44</v>
      </c>
      <c r="D301" s="139" t="s">
        <v>531</v>
      </c>
      <c r="E301" s="151"/>
      <c r="F301" s="143">
        <f>F302+F304</f>
        <v>1370414</v>
      </c>
    </row>
    <row r="302" spans="1:6" ht="62.25">
      <c r="A302" s="152" t="s">
        <v>561</v>
      </c>
      <c r="B302" s="148" t="s">
        <v>50</v>
      </c>
      <c r="C302" s="148" t="s">
        <v>44</v>
      </c>
      <c r="D302" s="139" t="s">
        <v>560</v>
      </c>
      <c r="E302" s="151"/>
      <c r="F302" s="143">
        <f>F303</f>
        <v>539710</v>
      </c>
    </row>
    <row r="303" spans="1:6" ht="30.75">
      <c r="A303" s="133" t="s">
        <v>55</v>
      </c>
      <c r="B303" s="135" t="s">
        <v>50</v>
      </c>
      <c r="C303" s="135" t="s">
        <v>44</v>
      </c>
      <c r="D303" s="136" t="s">
        <v>560</v>
      </c>
      <c r="E303" s="137">
        <v>600</v>
      </c>
      <c r="F303" s="143">
        <f>'Ведомственная 2021'!G420</f>
        <v>539710</v>
      </c>
    </row>
    <row r="304" spans="1:6" ht="46.5">
      <c r="A304" s="133" t="s">
        <v>534</v>
      </c>
      <c r="B304" s="148" t="s">
        <v>50</v>
      </c>
      <c r="C304" s="148" t="s">
        <v>44</v>
      </c>
      <c r="D304" s="139" t="s">
        <v>532</v>
      </c>
      <c r="E304" s="160"/>
      <c r="F304" s="143">
        <f>F305</f>
        <v>830704</v>
      </c>
    </row>
    <row r="305" spans="1:6" ht="30.75">
      <c r="A305" s="133" t="s">
        <v>55</v>
      </c>
      <c r="B305" s="135" t="s">
        <v>50</v>
      </c>
      <c r="C305" s="135" t="s">
        <v>44</v>
      </c>
      <c r="D305" s="136" t="s">
        <v>532</v>
      </c>
      <c r="E305" s="137">
        <v>600</v>
      </c>
      <c r="F305" s="144">
        <f>'Ведомственная 2021'!G422</f>
        <v>830704</v>
      </c>
    </row>
    <row r="306" spans="1:6" ht="15">
      <c r="A306" s="246" t="s">
        <v>598</v>
      </c>
      <c r="B306" s="148" t="s">
        <v>50</v>
      </c>
      <c r="C306" s="148" t="s">
        <v>44</v>
      </c>
      <c r="D306" s="139" t="s">
        <v>599</v>
      </c>
      <c r="E306" s="137"/>
      <c r="F306" s="143">
        <f>F307</f>
        <v>1354080</v>
      </c>
    </row>
    <row r="307" spans="1:6" ht="69" customHeight="1">
      <c r="A307" s="246" t="s">
        <v>838</v>
      </c>
      <c r="B307" s="148" t="s">
        <v>50</v>
      </c>
      <c r="C307" s="148" t="s">
        <v>44</v>
      </c>
      <c r="D307" s="139" t="s">
        <v>600</v>
      </c>
      <c r="E307" s="160"/>
      <c r="F307" s="143">
        <f>F308</f>
        <v>1354080</v>
      </c>
    </row>
    <row r="308" spans="1:6" ht="30.75">
      <c r="A308" s="133" t="s">
        <v>55</v>
      </c>
      <c r="B308" s="135" t="s">
        <v>50</v>
      </c>
      <c r="C308" s="135" t="s">
        <v>44</v>
      </c>
      <c r="D308" s="136" t="s">
        <v>600</v>
      </c>
      <c r="E308" s="137">
        <v>600</v>
      </c>
      <c r="F308" s="144">
        <f>'Ведомственная 2021'!G425</f>
        <v>1354080</v>
      </c>
    </row>
    <row r="309" spans="1:6" ht="15">
      <c r="A309" s="152" t="s">
        <v>736</v>
      </c>
      <c r="B309" s="148" t="s">
        <v>50</v>
      </c>
      <c r="C309" s="148" t="s">
        <v>44</v>
      </c>
      <c r="D309" s="139" t="s">
        <v>737</v>
      </c>
      <c r="E309" s="137"/>
      <c r="F309" s="143">
        <f>F310+F312</f>
        <v>2674211</v>
      </c>
    </row>
    <row r="310" spans="1:6" ht="46.5">
      <c r="A310" s="152" t="s">
        <v>839</v>
      </c>
      <c r="B310" s="148" t="s">
        <v>50</v>
      </c>
      <c r="C310" s="148" t="s">
        <v>44</v>
      </c>
      <c r="D310" s="139" t="s">
        <v>738</v>
      </c>
      <c r="E310" s="137"/>
      <c r="F310" s="144">
        <f>F311</f>
        <v>1933891</v>
      </c>
    </row>
    <row r="311" spans="1:6" ht="30.75">
      <c r="A311" s="133" t="s">
        <v>55</v>
      </c>
      <c r="B311" s="135" t="s">
        <v>50</v>
      </c>
      <c r="C311" s="135" t="s">
        <v>44</v>
      </c>
      <c r="D311" s="136" t="s">
        <v>738</v>
      </c>
      <c r="E311" s="137">
        <v>600</v>
      </c>
      <c r="F311" s="144">
        <f>'Ведомственная 2021'!G428</f>
        <v>1933891</v>
      </c>
    </row>
    <row r="312" spans="1:6" ht="28.5" customHeight="1">
      <c r="A312" s="152" t="s">
        <v>827</v>
      </c>
      <c r="B312" s="148" t="s">
        <v>50</v>
      </c>
      <c r="C312" s="148" t="s">
        <v>44</v>
      </c>
      <c r="D312" s="139" t="s">
        <v>844</v>
      </c>
      <c r="E312" s="160"/>
      <c r="F312" s="143">
        <f>F313</f>
        <v>740320</v>
      </c>
    </row>
    <row r="313" spans="1:6" ht="27.75" customHeight="1">
      <c r="A313" s="133" t="s">
        <v>828</v>
      </c>
      <c r="B313" s="135" t="s">
        <v>50</v>
      </c>
      <c r="C313" s="135" t="s">
        <v>44</v>
      </c>
      <c r="D313" s="136" t="s">
        <v>844</v>
      </c>
      <c r="E313" s="137">
        <v>600</v>
      </c>
      <c r="F313" s="144">
        <f>'Ведомственная 2021'!G430</f>
        <v>740320</v>
      </c>
    </row>
    <row r="314" spans="1:6" ht="30.75">
      <c r="A314" s="152" t="s">
        <v>38</v>
      </c>
      <c r="B314" s="148" t="s">
        <v>50</v>
      </c>
      <c r="C314" s="148" t="s">
        <v>44</v>
      </c>
      <c r="D314" s="139" t="s">
        <v>385</v>
      </c>
      <c r="E314" s="160"/>
      <c r="F314" s="143">
        <f>F315</f>
        <v>99362.96</v>
      </c>
    </row>
    <row r="315" spans="1:6" ht="27" customHeight="1">
      <c r="A315" s="133" t="s">
        <v>370</v>
      </c>
      <c r="B315" s="135" t="s">
        <v>50</v>
      </c>
      <c r="C315" s="135" t="s">
        <v>44</v>
      </c>
      <c r="D315" s="136" t="s">
        <v>386</v>
      </c>
      <c r="E315" s="137"/>
      <c r="F315" s="144">
        <f>F316</f>
        <v>99362.96</v>
      </c>
    </row>
    <row r="316" spans="1:6" ht="40.5" customHeight="1">
      <c r="A316" s="133" t="s">
        <v>827</v>
      </c>
      <c r="B316" s="135" t="s">
        <v>50</v>
      </c>
      <c r="C316" s="135" t="s">
        <v>44</v>
      </c>
      <c r="D316" s="136" t="s">
        <v>205</v>
      </c>
      <c r="E316" s="137"/>
      <c r="F316" s="144">
        <f>F317</f>
        <v>99362.96</v>
      </c>
    </row>
    <row r="317" spans="1:6" ht="38.25" customHeight="1">
      <c r="A317" s="133" t="s">
        <v>828</v>
      </c>
      <c r="B317" s="135" t="s">
        <v>50</v>
      </c>
      <c r="C317" s="135" t="s">
        <v>44</v>
      </c>
      <c r="D317" s="136" t="s">
        <v>205</v>
      </c>
      <c r="E317" s="137">
        <v>600</v>
      </c>
      <c r="F317" s="144">
        <f>'Ведомственная 2021'!G434</f>
        <v>99362.96</v>
      </c>
    </row>
    <row r="318" spans="1:6" ht="15">
      <c r="A318" s="152" t="s">
        <v>303</v>
      </c>
      <c r="B318" s="148" t="s">
        <v>50</v>
      </c>
      <c r="C318" s="156" t="s">
        <v>45</v>
      </c>
      <c r="D318" s="136"/>
      <c r="E318" s="137"/>
      <c r="F318" s="143">
        <f>F319</f>
        <v>6315633</v>
      </c>
    </row>
    <row r="319" spans="1:6" ht="62.25">
      <c r="A319" s="227" t="s">
        <v>644</v>
      </c>
      <c r="B319" s="148" t="s">
        <v>50</v>
      </c>
      <c r="C319" s="156" t="s">
        <v>45</v>
      </c>
      <c r="D319" s="230" t="s">
        <v>418</v>
      </c>
      <c r="E319" s="225"/>
      <c r="F319" s="143">
        <f>F320</f>
        <v>6315633</v>
      </c>
    </row>
    <row r="320" spans="1:6" ht="30.75">
      <c r="A320" s="227" t="s">
        <v>267</v>
      </c>
      <c r="B320" s="148" t="s">
        <v>50</v>
      </c>
      <c r="C320" s="156" t="s">
        <v>45</v>
      </c>
      <c r="D320" s="139" t="s">
        <v>456</v>
      </c>
      <c r="E320" s="225"/>
      <c r="F320" s="143">
        <f>F321+F324</f>
        <v>6315633</v>
      </c>
    </row>
    <row r="321" spans="1:6" ht="30.75">
      <c r="A321" s="152" t="s">
        <v>171</v>
      </c>
      <c r="B321" s="148" t="s">
        <v>50</v>
      </c>
      <c r="C321" s="156" t="s">
        <v>45</v>
      </c>
      <c r="D321" s="234" t="s">
        <v>268</v>
      </c>
      <c r="E321" s="225"/>
      <c r="F321" s="143">
        <f>F322+F323</f>
        <v>5244517</v>
      </c>
    </row>
    <row r="322" spans="1:6" ht="62.25">
      <c r="A322" s="133" t="s">
        <v>54</v>
      </c>
      <c r="B322" s="135" t="s">
        <v>50</v>
      </c>
      <c r="C322" s="204" t="s">
        <v>45</v>
      </c>
      <c r="D322" s="228" t="s">
        <v>268</v>
      </c>
      <c r="E322" s="141">
        <v>100</v>
      </c>
      <c r="F322" s="144">
        <f>'Ведомственная 2021'!G440</f>
        <v>4988617</v>
      </c>
    </row>
    <row r="323" spans="1:6" ht="30.75">
      <c r="A323" s="133" t="s">
        <v>164</v>
      </c>
      <c r="B323" s="135" t="s">
        <v>50</v>
      </c>
      <c r="C323" s="204" t="s">
        <v>45</v>
      </c>
      <c r="D323" s="228" t="s">
        <v>268</v>
      </c>
      <c r="E323" s="141">
        <v>200</v>
      </c>
      <c r="F323" s="144">
        <f>'Ведомственная 2021'!G441</f>
        <v>255900</v>
      </c>
    </row>
    <row r="324" spans="1:6" ht="15">
      <c r="A324" s="152" t="s">
        <v>601</v>
      </c>
      <c r="B324" s="148" t="s">
        <v>50</v>
      </c>
      <c r="C324" s="156" t="s">
        <v>45</v>
      </c>
      <c r="D324" s="169" t="s">
        <v>602</v>
      </c>
      <c r="E324" s="149"/>
      <c r="F324" s="143">
        <f>F325</f>
        <v>1071116</v>
      </c>
    </row>
    <row r="325" spans="1:6" ht="46.5">
      <c r="A325" s="152" t="s">
        <v>840</v>
      </c>
      <c r="B325" s="148" t="s">
        <v>50</v>
      </c>
      <c r="C325" s="156" t="s">
        <v>45</v>
      </c>
      <c r="D325" s="169" t="s">
        <v>603</v>
      </c>
      <c r="E325" s="149"/>
      <c r="F325" s="143">
        <f>F326</f>
        <v>1071116</v>
      </c>
    </row>
    <row r="326" spans="1:6" ht="30.75">
      <c r="A326" s="133" t="s">
        <v>55</v>
      </c>
      <c r="B326" s="135" t="s">
        <v>50</v>
      </c>
      <c r="C326" s="204" t="s">
        <v>45</v>
      </c>
      <c r="D326" s="170" t="s">
        <v>603</v>
      </c>
      <c r="E326" s="137">
        <v>600</v>
      </c>
      <c r="F326" s="144">
        <f>'Ведомственная 2021'!G444</f>
        <v>1071116</v>
      </c>
    </row>
    <row r="327" spans="1:6" ht="15">
      <c r="A327" s="152" t="s">
        <v>310</v>
      </c>
      <c r="B327" s="148" t="s">
        <v>50</v>
      </c>
      <c r="C327" s="142" t="s">
        <v>50</v>
      </c>
      <c r="D327" s="225" t="s">
        <v>339</v>
      </c>
      <c r="E327" s="225"/>
      <c r="F327" s="143">
        <f>F328</f>
        <v>15087970</v>
      </c>
    </row>
    <row r="328" spans="1:6" ht="66.75" customHeight="1">
      <c r="A328" s="227" t="s">
        <v>645</v>
      </c>
      <c r="B328" s="148" t="s">
        <v>50</v>
      </c>
      <c r="C328" s="142" t="s">
        <v>50</v>
      </c>
      <c r="D328" s="230" t="s">
        <v>404</v>
      </c>
      <c r="E328" s="225"/>
      <c r="F328" s="143">
        <f>F329+F337</f>
        <v>15087970</v>
      </c>
    </row>
    <row r="329" spans="1:6" ht="93">
      <c r="A329" s="152" t="s">
        <v>646</v>
      </c>
      <c r="B329" s="148" t="s">
        <v>50</v>
      </c>
      <c r="C329" s="142" t="s">
        <v>50</v>
      </c>
      <c r="D329" s="230" t="s">
        <v>417</v>
      </c>
      <c r="E329" s="225"/>
      <c r="F329" s="143">
        <f>F330+F334</f>
        <v>137000</v>
      </c>
    </row>
    <row r="330" spans="1:6" ht="34.5" customHeight="1">
      <c r="A330" s="131" t="s">
        <v>215</v>
      </c>
      <c r="B330" s="148" t="s">
        <v>50</v>
      </c>
      <c r="C330" s="142" t="s">
        <v>50</v>
      </c>
      <c r="D330" s="227" t="s">
        <v>457</v>
      </c>
      <c r="E330" s="225"/>
      <c r="F330" s="143">
        <f>F331</f>
        <v>85000</v>
      </c>
    </row>
    <row r="331" spans="1:6" ht="15">
      <c r="A331" s="152" t="s">
        <v>22</v>
      </c>
      <c r="B331" s="148" t="s">
        <v>50</v>
      </c>
      <c r="C331" s="142" t="s">
        <v>50</v>
      </c>
      <c r="D331" s="227" t="s">
        <v>216</v>
      </c>
      <c r="E331" s="225"/>
      <c r="F331" s="143">
        <f>F332+F333</f>
        <v>85000</v>
      </c>
    </row>
    <row r="332" spans="1:6" ht="30.75">
      <c r="A332" s="133" t="s">
        <v>164</v>
      </c>
      <c r="B332" s="135" t="s">
        <v>50</v>
      </c>
      <c r="C332" s="141" t="s">
        <v>50</v>
      </c>
      <c r="D332" s="161" t="s">
        <v>216</v>
      </c>
      <c r="E332" s="141">
        <v>200</v>
      </c>
      <c r="F332" s="144">
        <f>'Ведомственная 2021'!G261</f>
        <v>39000</v>
      </c>
    </row>
    <row r="333" spans="1:6" ht="15">
      <c r="A333" s="133" t="s">
        <v>306</v>
      </c>
      <c r="B333" s="135" t="s">
        <v>50</v>
      </c>
      <c r="C333" s="141" t="s">
        <v>50</v>
      </c>
      <c r="D333" s="161" t="s">
        <v>216</v>
      </c>
      <c r="E333" s="141">
        <v>300</v>
      </c>
      <c r="F333" s="144">
        <f>'Ведомственная 2021'!G262</f>
        <v>46000</v>
      </c>
    </row>
    <row r="334" spans="1:6" ht="62.25">
      <c r="A334" s="131" t="s">
        <v>62</v>
      </c>
      <c r="B334" s="148" t="s">
        <v>50</v>
      </c>
      <c r="C334" s="142" t="s">
        <v>50</v>
      </c>
      <c r="D334" s="227" t="s">
        <v>458</v>
      </c>
      <c r="E334" s="142"/>
      <c r="F334" s="143">
        <f>F335</f>
        <v>52000</v>
      </c>
    </row>
    <row r="335" spans="1:6" ht="15">
      <c r="A335" s="133" t="s">
        <v>22</v>
      </c>
      <c r="B335" s="135" t="s">
        <v>50</v>
      </c>
      <c r="C335" s="141" t="s">
        <v>50</v>
      </c>
      <c r="D335" s="161" t="s">
        <v>217</v>
      </c>
      <c r="E335" s="141"/>
      <c r="F335" s="144">
        <f>F336</f>
        <v>52000</v>
      </c>
    </row>
    <row r="336" spans="1:6" ht="30.75">
      <c r="A336" s="133" t="s">
        <v>164</v>
      </c>
      <c r="B336" s="135" t="s">
        <v>50</v>
      </c>
      <c r="C336" s="141" t="s">
        <v>50</v>
      </c>
      <c r="D336" s="161" t="s">
        <v>217</v>
      </c>
      <c r="E336" s="141" t="s">
        <v>175</v>
      </c>
      <c r="F336" s="144">
        <f>'Ведомственная 2021'!G265</f>
        <v>52000</v>
      </c>
    </row>
    <row r="337" spans="1:6" ht="81" customHeight="1">
      <c r="A337" s="227" t="s">
        <v>647</v>
      </c>
      <c r="B337" s="148" t="s">
        <v>50</v>
      </c>
      <c r="C337" s="142" t="s">
        <v>50</v>
      </c>
      <c r="D337" s="230" t="s">
        <v>416</v>
      </c>
      <c r="E337" s="225"/>
      <c r="F337" s="143">
        <f>F338</f>
        <v>14950970</v>
      </c>
    </row>
    <row r="338" spans="1:6" ht="30.75">
      <c r="A338" s="152" t="s">
        <v>344</v>
      </c>
      <c r="B338" s="148" t="s">
        <v>50</v>
      </c>
      <c r="C338" s="142" t="s">
        <v>50</v>
      </c>
      <c r="D338" s="139" t="s">
        <v>459</v>
      </c>
      <c r="E338" s="225"/>
      <c r="F338" s="143">
        <f>F339+F345+F347+F350+F341+F343</f>
        <v>14950970</v>
      </c>
    </row>
    <row r="339" spans="1:6" ht="30.75">
      <c r="A339" s="152" t="s">
        <v>171</v>
      </c>
      <c r="B339" s="148" t="s">
        <v>50</v>
      </c>
      <c r="C339" s="148" t="s">
        <v>50</v>
      </c>
      <c r="D339" s="139" t="s">
        <v>232</v>
      </c>
      <c r="E339" s="151"/>
      <c r="F339" s="143">
        <f>F340</f>
        <v>1889340</v>
      </c>
    </row>
    <row r="340" spans="1:6" ht="30.75">
      <c r="A340" s="133" t="s">
        <v>55</v>
      </c>
      <c r="B340" s="135" t="s">
        <v>50</v>
      </c>
      <c r="C340" s="135" t="s">
        <v>50</v>
      </c>
      <c r="D340" s="136" t="s">
        <v>232</v>
      </c>
      <c r="E340" s="149">
        <v>600</v>
      </c>
      <c r="F340" s="144">
        <f>'Ведомственная 2021'!G450</f>
        <v>1889340</v>
      </c>
    </row>
    <row r="341" spans="1:6" ht="46.5">
      <c r="A341" s="301" t="s">
        <v>841</v>
      </c>
      <c r="B341" s="303" t="s">
        <v>50</v>
      </c>
      <c r="C341" s="303" t="s">
        <v>50</v>
      </c>
      <c r="D341" s="304" t="s">
        <v>842</v>
      </c>
      <c r="E341" s="299"/>
      <c r="F341" s="144">
        <f>F342</f>
        <v>8348333</v>
      </c>
    </row>
    <row r="342" spans="1:6" ht="30.75">
      <c r="A342" s="305" t="s">
        <v>55</v>
      </c>
      <c r="B342" s="307" t="s">
        <v>50</v>
      </c>
      <c r="C342" s="307" t="s">
        <v>50</v>
      </c>
      <c r="D342" s="308" t="s">
        <v>842</v>
      </c>
      <c r="E342" s="300">
        <v>600</v>
      </c>
      <c r="F342" s="144">
        <f>'Ведомственная 2021'!G452</f>
        <v>8348333</v>
      </c>
    </row>
    <row r="343" spans="1:6" ht="46.5">
      <c r="A343" s="301" t="s">
        <v>841</v>
      </c>
      <c r="B343" s="303" t="s">
        <v>50</v>
      </c>
      <c r="C343" s="303" t="s">
        <v>50</v>
      </c>
      <c r="D343" s="304" t="s">
        <v>843</v>
      </c>
      <c r="E343" s="299"/>
      <c r="F343" s="144">
        <f>F344</f>
        <v>3577857</v>
      </c>
    </row>
    <row r="344" spans="1:6" ht="30.75">
      <c r="A344" s="305" t="s">
        <v>55</v>
      </c>
      <c r="B344" s="307" t="s">
        <v>50</v>
      </c>
      <c r="C344" s="307" t="s">
        <v>50</v>
      </c>
      <c r="D344" s="308" t="s">
        <v>843</v>
      </c>
      <c r="E344" s="300">
        <v>600</v>
      </c>
      <c r="F344" s="144">
        <f>'Ведомственная 2021'!G454</f>
        <v>3577857</v>
      </c>
    </row>
    <row r="345" spans="1:6" ht="15">
      <c r="A345" s="152" t="s">
        <v>235</v>
      </c>
      <c r="B345" s="148" t="s">
        <v>50</v>
      </c>
      <c r="C345" s="142" t="s">
        <v>50</v>
      </c>
      <c r="D345" s="234" t="s">
        <v>220</v>
      </c>
      <c r="E345" s="142"/>
      <c r="F345" s="143">
        <f>F346</f>
        <v>30000</v>
      </c>
    </row>
    <row r="346" spans="1:6" ht="30.75">
      <c r="A346" s="133" t="s">
        <v>164</v>
      </c>
      <c r="B346" s="135" t="s">
        <v>50</v>
      </c>
      <c r="C346" s="141" t="s">
        <v>50</v>
      </c>
      <c r="D346" s="228" t="s">
        <v>220</v>
      </c>
      <c r="E346" s="141" t="s">
        <v>175</v>
      </c>
      <c r="F346" s="144">
        <f>'Ведомственная 2021'!G269</f>
        <v>30000</v>
      </c>
    </row>
    <row r="347" spans="1:6" ht="15">
      <c r="A347" s="157" t="s">
        <v>554</v>
      </c>
      <c r="B347" s="148" t="s">
        <v>50</v>
      </c>
      <c r="C347" s="142" t="s">
        <v>50</v>
      </c>
      <c r="D347" s="139" t="s">
        <v>555</v>
      </c>
      <c r="E347" s="142"/>
      <c r="F347" s="143">
        <f>F348+F349</f>
        <v>431122</v>
      </c>
    </row>
    <row r="348" spans="1:6" ht="15">
      <c r="A348" s="133" t="s">
        <v>306</v>
      </c>
      <c r="B348" s="135" t="s">
        <v>50</v>
      </c>
      <c r="C348" s="141" t="s">
        <v>50</v>
      </c>
      <c r="D348" s="136" t="s">
        <v>555</v>
      </c>
      <c r="E348" s="141" t="s">
        <v>345</v>
      </c>
      <c r="F348" s="144">
        <f>'Ведомственная 2021'!G271</f>
        <v>188998</v>
      </c>
    </row>
    <row r="349" spans="1:6" ht="30.75">
      <c r="A349" s="133" t="s">
        <v>55</v>
      </c>
      <c r="B349" s="135" t="s">
        <v>50</v>
      </c>
      <c r="C349" s="141" t="s">
        <v>50</v>
      </c>
      <c r="D349" s="136" t="s">
        <v>555</v>
      </c>
      <c r="E349" s="141" t="s">
        <v>346</v>
      </c>
      <c r="F349" s="144">
        <f>'Ведомственная 2021'!G456</f>
        <v>242124</v>
      </c>
    </row>
    <row r="350" spans="1:6" ht="30.75">
      <c r="A350" s="152" t="s">
        <v>219</v>
      </c>
      <c r="B350" s="148" t="s">
        <v>50</v>
      </c>
      <c r="C350" s="142" t="s">
        <v>50</v>
      </c>
      <c r="D350" s="139" t="s">
        <v>221</v>
      </c>
      <c r="E350" s="229"/>
      <c r="F350" s="143">
        <f>F351+F352</f>
        <v>674318</v>
      </c>
    </row>
    <row r="351" spans="1:6" ht="15">
      <c r="A351" s="133" t="s">
        <v>306</v>
      </c>
      <c r="B351" s="135" t="s">
        <v>50</v>
      </c>
      <c r="C351" s="141" t="s">
        <v>50</v>
      </c>
      <c r="D351" s="136" t="s">
        <v>221</v>
      </c>
      <c r="E351" s="141" t="s">
        <v>345</v>
      </c>
      <c r="F351" s="144">
        <f>'Ведомственная 2021'!G273</f>
        <v>295613</v>
      </c>
    </row>
    <row r="352" spans="1:6" ht="30.75">
      <c r="A352" s="133" t="s">
        <v>55</v>
      </c>
      <c r="B352" s="135" t="s">
        <v>50</v>
      </c>
      <c r="C352" s="141" t="s">
        <v>50</v>
      </c>
      <c r="D352" s="136" t="s">
        <v>221</v>
      </c>
      <c r="E352" s="141" t="s">
        <v>346</v>
      </c>
      <c r="F352" s="144">
        <f>'Ведомственная 2021'!G458</f>
        <v>378705</v>
      </c>
    </row>
    <row r="353" spans="1:6" ht="15">
      <c r="A353" s="152" t="s">
        <v>19</v>
      </c>
      <c r="B353" s="148" t="s">
        <v>50</v>
      </c>
      <c r="C353" s="142" t="s">
        <v>48</v>
      </c>
      <c r="D353" s="225" t="s">
        <v>339</v>
      </c>
      <c r="E353" s="225"/>
      <c r="F353" s="143">
        <f>F354+F364</f>
        <v>6414012</v>
      </c>
    </row>
    <row r="354" spans="1:6" ht="30.75">
      <c r="A354" s="227" t="s">
        <v>642</v>
      </c>
      <c r="B354" s="148" t="s">
        <v>50</v>
      </c>
      <c r="C354" s="148" t="s">
        <v>48</v>
      </c>
      <c r="D354" s="230" t="s">
        <v>403</v>
      </c>
      <c r="E354" s="145"/>
      <c r="F354" s="143">
        <f>F355</f>
        <v>6384012</v>
      </c>
    </row>
    <row r="355" spans="1:6" ht="62.25">
      <c r="A355" s="227" t="s">
        <v>648</v>
      </c>
      <c r="B355" s="148" t="s">
        <v>50</v>
      </c>
      <c r="C355" s="148" t="s">
        <v>48</v>
      </c>
      <c r="D355" s="230" t="s">
        <v>415</v>
      </c>
      <c r="E355" s="145"/>
      <c r="F355" s="143">
        <f>F356+F361</f>
        <v>6384012</v>
      </c>
    </row>
    <row r="356" spans="1:6" ht="78">
      <c r="A356" s="131" t="s">
        <v>649</v>
      </c>
      <c r="B356" s="148" t="s">
        <v>50</v>
      </c>
      <c r="C356" s="148" t="s">
        <v>48</v>
      </c>
      <c r="D356" s="139" t="s">
        <v>460</v>
      </c>
      <c r="E356" s="160"/>
      <c r="F356" s="143">
        <f>F357</f>
        <v>6354033</v>
      </c>
    </row>
    <row r="357" spans="1:6" ht="30.75">
      <c r="A357" s="133" t="s">
        <v>171</v>
      </c>
      <c r="B357" s="135" t="s">
        <v>50</v>
      </c>
      <c r="C357" s="135" t="s">
        <v>48</v>
      </c>
      <c r="D357" s="161" t="s">
        <v>270</v>
      </c>
      <c r="E357" s="137"/>
      <c r="F357" s="144">
        <f>F358+F359+F360</f>
        <v>6354033</v>
      </c>
    </row>
    <row r="358" spans="1:6" ht="62.25">
      <c r="A358" s="133" t="s">
        <v>54</v>
      </c>
      <c r="B358" s="135" t="s">
        <v>50</v>
      </c>
      <c r="C358" s="135" t="s">
        <v>48</v>
      </c>
      <c r="D358" s="161" t="s">
        <v>270</v>
      </c>
      <c r="E358" s="146">
        <v>100</v>
      </c>
      <c r="F358" s="144">
        <f>'Ведомственная 2021'!G464</f>
        <v>5732678</v>
      </c>
    </row>
    <row r="359" spans="1:6" ht="30.75">
      <c r="A359" s="133" t="s">
        <v>164</v>
      </c>
      <c r="B359" s="135" t="s">
        <v>50</v>
      </c>
      <c r="C359" s="135" t="s">
        <v>48</v>
      </c>
      <c r="D359" s="161" t="s">
        <v>270</v>
      </c>
      <c r="E359" s="146">
        <v>200</v>
      </c>
      <c r="F359" s="144">
        <f>'Ведомственная 2021'!G465</f>
        <v>619355</v>
      </c>
    </row>
    <row r="360" spans="1:6" ht="15">
      <c r="A360" s="133" t="s">
        <v>285</v>
      </c>
      <c r="B360" s="135" t="s">
        <v>50</v>
      </c>
      <c r="C360" s="135" t="s">
        <v>48</v>
      </c>
      <c r="D360" s="161" t="s">
        <v>270</v>
      </c>
      <c r="E360" s="146">
        <v>800</v>
      </c>
      <c r="F360" s="144">
        <f>'Ведомственная 2021'!G466</f>
        <v>2000</v>
      </c>
    </row>
    <row r="361" spans="1:6" ht="30.75">
      <c r="A361" s="131" t="s">
        <v>269</v>
      </c>
      <c r="B361" s="148" t="s">
        <v>50</v>
      </c>
      <c r="C361" s="148" t="s">
        <v>48</v>
      </c>
      <c r="D361" s="227" t="s">
        <v>461</v>
      </c>
      <c r="E361" s="145"/>
      <c r="F361" s="143">
        <f>F362</f>
        <v>29979</v>
      </c>
    </row>
    <row r="362" spans="1:6" ht="46.5">
      <c r="A362" s="161" t="s">
        <v>234</v>
      </c>
      <c r="B362" s="135" t="s">
        <v>50</v>
      </c>
      <c r="C362" s="135" t="s">
        <v>48</v>
      </c>
      <c r="D362" s="161" t="s">
        <v>271</v>
      </c>
      <c r="E362" s="137"/>
      <c r="F362" s="144">
        <f>F363</f>
        <v>29979</v>
      </c>
    </row>
    <row r="363" spans="1:6" ht="62.25">
      <c r="A363" s="133" t="s">
        <v>54</v>
      </c>
      <c r="B363" s="135" t="s">
        <v>50</v>
      </c>
      <c r="C363" s="135" t="s">
        <v>48</v>
      </c>
      <c r="D363" s="161" t="s">
        <v>271</v>
      </c>
      <c r="E363" s="146">
        <v>100</v>
      </c>
      <c r="F363" s="144">
        <f>'Ведомственная 2021'!G469</f>
        <v>29979</v>
      </c>
    </row>
    <row r="364" spans="1:6" ht="30.75">
      <c r="A364" s="152" t="s">
        <v>38</v>
      </c>
      <c r="B364" s="148" t="s">
        <v>50</v>
      </c>
      <c r="C364" s="135" t="s">
        <v>48</v>
      </c>
      <c r="D364" s="139" t="s">
        <v>385</v>
      </c>
      <c r="E364" s="146"/>
      <c r="F364" s="143">
        <f>F365</f>
        <v>30000</v>
      </c>
    </row>
    <row r="365" spans="1:6" ht="15">
      <c r="A365" s="133" t="s">
        <v>370</v>
      </c>
      <c r="B365" s="135" t="s">
        <v>50</v>
      </c>
      <c r="C365" s="135" t="s">
        <v>48</v>
      </c>
      <c r="D365" s="136" t="s">
        <v>386</v>
      </c>
      <c r="E365" s="146"/>
      <c r="F365" s="144">
        <f>F366</f>
        <v>30000</v>
      </c>
    </row>
    <row r="366" spans="1:6" ht="30.75">
      <c r="A366" s="133" t="s">
        <v>827</v>
      </c>
      <c r="B366" s="135" t="s">
        <v>50</v>
      </c>
      <c r="C366" s="135" t="s">
        <v>48</v>
      </c>
      <c r="D366" s="136" t="s">
        <v>205</v>
      </c>
      <c r="E366" s="146"/>
      <c r="F366" s="144">
        <f>F367</f>
        <v>30000</v>
      </c>
    </row>
    <row r="367" spans="1:6" ht="15">
      <c r="A367" s="133" t="s">
        <v>285</v>
      </c>
      <c r="B367" s="135" t="s">
        <v>50</v>
      </c>
      <c r="C367" s="135" t="s">
        <v>48</v>
      </c>
      <c r="D367" s="136" t="s">
        <v>205</v>
      </c>
      <c r="E367" s="146">
        <v>800</v>
      </c>
      <c r="F367" s="144">
        <f>'Ведомственная 2021'!G473</f>
        <v>30000</v>
      </c>
    </row>
    <row r="368" spans="1:6" ht="15">
      <c r="A368" s="152" t="s">
        <v>308</v>
      </c>
      <c r="B368" s="148" t="s">
        <v>51</v>
      </c>
      <c r="C368" s="135"/>
      <c r="D368" s="225" t="s">
        <v>339</v>
      </c>
      <c r="E368" s="225"/>
      <c r="F368" s="143">
        <f>F369+F386</f>
        <v>34880926.17</v>
      </c>
    </row>
    <row r="369" spans="1:6" ht="15">
      <c r="A369" s="152" t="s">
        <v>20</v>
      </c>
      <c r="B369" s="148" t="s">
        <v>51</v>
      </c>
      <c r="C369" s="142" t="s">
        <v>43</v>
      </c>
      <c r="D369" s="225" t="s">
        <v>339</v>
      </c>
      <c r="E369" s="225"/>
      <c r="F369" s="143">
        <f>F370+F382</f>
        <v>33161437.169999998</v>
      </c>
    </row>
    <row r="370" spans="1:6" ht="30.75">
      <c r="A370" s="227" t="s">
        <v>650</v>
      </c>
      <c r="B370" s="148" t="s">
        <v>51</v>
      </c>
      <c r="C370" s="142" t="s">
        <v>43</v>
      </c>
      <c r="D370" s="230" t="s">
        <v>405</v>
      </c>
      <c r="E370" s="229"/>
      <c r="F370" s="143">
        <f>F371+F375</f>
        <v>33121437.52</v>
      </c>
    </row>
    <row r="371" spans="1:6" ht="46.5">
      <c r="A371" s="227" t="s">
        <v>651</v>
      </c>
      <c r="B371" s="148" t="s">
        <v>51</v>
      </c>
      <c r="C371" s="142" t="s">
        <v>43</v>
      </c>
      <c r="D371" s="139" t="s">
        <v>414</v>
      </c>
      <c r="E371" s="229"/>
      <c r="F371" s="143">
        <f>F372</f>
        <v>11610243</v>
      </c>
    </row>
    <row r="372" spans="1:6" ht="89.25" customHeight="1">
      <c r="A372" s="227" t="s">
        <v>273</v>
      </c>
      <c r="B372" s="148" t="s">
        <v>51</v>
      </c>
      <c r="C372" s="142" t="s">
        <v>43</v>
      </c>
      <c r="D372" s="139" t="s">
        <v>462</v>
      </c>
      <c r="E372" s="229"/>
      <c r="F372" s="143">
        <f>F373</f>
        <v>11610243</v>
      </c>
    </row>
    <row r="373" spans="1:6" ht="36" customHeight="1">
      <c r="A373" s="152" t="s">
        <v>171</v>
      </c>
      <c r="B373" s="148" t="s">
        <v>51</v>
      </c>
      <c r="C373" s="142" t="s">
        <v>43</v>
      </c>
      <c r="D373" s="139" t="s">
        <v>274</v>
      </c>
      <c r="E373" s="225"/>
      <c r="F373" s="143">
        <f>F374</f>
        <v>11610243</v>
      </c>
    </row>
    <row r="374" spans="1:6" ht="30.75">
      <c r="A374" s="133" t="s">
        <v>55</v>
      </c>
      <c r="B374" s="135" t="s">
        <v>51</v>
      </c>
      <c r="C374" s="141" t="s">
        <v>43</v>
      </c>
      <c r="D374" s="136" t="s">
        <v>274</v>
      </c>
      <c r="E374" s="141" t="s">
        <v>346</v>
      </c>
      <c r="F374" s="144">
        <f>'Ведомственная 2021'!G494</f>
        <v>11610243</v>
      </c>
    </row>
    <row r="375" spans="1:6" ht="46.5">
      <c r="A375" s="227" t="s">
        <v>652</v>
      </c>
      <c r="B375" s="148" t="s">
        <v>51</v>
      </c>
      <c r="C375" s="142" t="s">
        <v>43</v>
      </c>
      <c r="D375" s="230" t="s">
        <v>413</v>
      </c>
      <c r="E375" s="225"/>
      <c r="F375" s="143">
        <f>F376</f>
        <v>21511194.52</v>
      </c>
    </row>
    <row r="376" spans="1:6" ht="15">
      <c r="A376" s="131" t="s">
        <v>275</v>
      </c>
      <c r="B376" s="148" t="s">
        <v>51</v>
      </c>
      <c r="C376" s="142" t="s">
        <v>43</v>
      </c>
      <c r="D376" s="139" t="s">
        <v>463</v>
      </c>
      <c r="E376" s="225"/>
      <c r="F376" s="143">
        <f>F377</f>
        <v>21511194.52</v>
      </c>
    </row>
    <row r="377" spans="1:6" ht="30.75">
      <c r="A377" s="133" t="s">
        <v>171</v>
      </c>
      <c r="B377" s="135" t="s">
        <v>51</v>
      </c>
      <c r="C377" s="141" t="s">
        <v>43</v>
      </c>
      <c r="D377" s="136" t="s">
        <v>276</v>
      </c>
      <c r="E377" s="229"/>
      <c r="F377" s="144">
        <f>F378+F379+F381+F380</f>
        <v>21511194.52</v>
      </c>
    </row>
    <row r="378" spans="1:6" ht="62.25">
      <c r="A378" s="133" t="s">
        <v>54</v>
      </c>
      <c r="B378" s="135" t="s">
        <v>51</v>
      </c>
      <c r="C378" s="141" t="s">
        <v>43</v>
      </c>
      <c r="D378" s="136" t="s">
        <v>276</v>
      </c>
      <c r="E378" s="141">
        <v>100</v>
      </c>
      <c r="F378" s="144">
        <f>'Ведомственная 2021'!G498</f>
        <v>18897257</v>
      </c>
    </row>
    <row r="379" spans="1:6" ht="30.75">
      <c r="A379" s="133" t="s">
        <v>164</v>
      </c>
      <c r="B379" s="135" t="s">
        <v>51</v>
      </c>
      <c r="C379" s="141" t="s">
        <v>43</v>
      </c>
      <c r="D379" s="136" t="s">
        <v>276</v>
      </c>
      <c r="E379" s="141">
        <v>200</v>
      </c>
      <c r="F379" s="144">
        <f>'Ведомственная 2021'!G499</f>
        <v>1979262</v>
      </c>
    </row>
    <row r="380" spans="1:6" ht="30.75">
      <c r="A380" s="133" t="s">
        <v>527</v>
      </c>
      <c r="B380" s="135" t="s">
        <v>51</v>
      </c>
      <c r="C380" s="141" t="s">
        <v>43</v>
      </c>
      <c r="D380" s="136" t="s">
        <v>276</v>
      </c>
      <c r="E380" s="141" t="s">
        <v>875</v>
      </c>
      <c r="F380" s="144">
        <f>'Ведомственная 2021'!G500</f>
        <v>545475.52</v>
      </c>
    </row>
    <row r="381" spans="1:6" ht="15">
      <c r="A381" s="133" t="s">
        <v>285</v>
      </c>
      <c r="B381" s="135" t="s">
        <v>51</v>
      </c>
      <c r="C381" s="141" t="s">
        <v>43</v>
      </c>
      <c r="D381" s="136" t="s">
        <v>276</v>
      </c>
      <c r="E381" s="141">
        <v>800</v>
      </c>
      <c r="F381" s="144">
        <f>'Ведомственная 2021'!G501</f>
        <v>89200</v>
      </c>
    </row>
    <row r="382" spans="1:6" ht="30.75">
      <c r="A382" s="150" t="s">
        <v>38</v>
      </c>
      <c r="B382" s="148" t="s">
        <v>51</v>
      </c>
      <c r="C382" s="148" t="s">
        <v>43</v>
      </c>
      <c r="D382" s="154" t="s">
        <v>385</v>
      </c>
      <c r="E382" s="151"/>
      <c r="F382" s="143">
        <f>F383</f>
        <v>39999.65</v>
      </c>
    </row>
    <row r="383" spans="1:6" ht="30.75">
      <c r="A383" s="150" t="s">
        <v>5</v>
      </c>
      <c r="B383" s="148" t="s">
        <v>51</v>
      </c>
      <c r="C383" s="148" t="s">
        <v>43</v>
      </c>
      <c r="D383" s="154" t="s">
        <v>386</v>
      </c>
      <c r="E383" s="151"/>
      <c r="F383" s="143">
        <f>F384</f>
        <v>39999.65</v>
      </c>
    </row>
    <row r="384" spans="1:6" ht="108.75">
      <c r="A384" s="150" t="s">
        <v>825</v>
      </c>
      <c r="B384" s="148" t="s">
        <v>51</v>
      </c>
      <c r="C384" s="148" t="s">
        <v>43</v>
      </c>
      <c r="D384" s="139" t="s">
        <v>826</v>
      </c>
      <c r="E384" s="151"/>
      <c r="F384" s="143">
        <f>F385</f>
        <v>39999.65</v>
      </c>
    </row>
    <row r="385" spans="1:6" ht="15">
      <c r="A385" s="164" t="s">
        <v>305</v>
      </c>
      <c r="B385" s="135" t="s">
        <v>51</v>
      </c>
      <c r="C385" s="135" t="s">
        <v>43</v>
      </c>
      <c r="D385" s="136" t="s">
        <v>826</v>
      </c>
      <c r="E385" s="149">
        <v>500</v>
      </c>
      <c r="F385" s="144">
        <f>'Ведомственная 2021'!G279</f>
        <v>39999.65</v>
      </c>
    </row>
    <row r="386" spans="1:6" ht="15">
      <c r="A386" s="152" t="s">
        <v>165</v>
      </c>
      <c r="B386" s="148" t="s">
        <v>51</v>
      </c>
      <c r="C386" s="142" t="s">
        <v>46</v>
      </c>
      <c r="D386" s="225" t="s">
        <v>339</v>
      </c>
      <c r="E386" s="225"/>
      <c r="F386" s="143">
        <f>F387</f>
        <v>1719489</v>
      </c>
    </row>
    <row r="387" spans="1:6" ht="30.75">
      <c r="A387" s="227" t="s">
        <v>650</v>
      </c>
      <c r="B387" s="148" t="s">
        <v>51</v>
      </c>
      <c r="C387" s="142" t="s">
        <v>46</v>
      </c>
      <c r="D387" s="230" t="s">
        <v>405</v>
      </c>
      <c r="E387" s="145"/>
      <c r="F387" s="143">
        <f>F388</f>
        <v>1719489</v>
      </c>
    </row>
    <row r="388" spans="1:6" ht="62.25">
      <c r="A388" s="227" t="s">
        <v>653</v>
      </c>
      <c r="B388" s="148" t="s">
        <v>51</v>
      </c>
      <c r="C388" s="142" t="s">
        <v>46</v>
      </c>
      <c r="D388" s="139" t="s">
        <v>412</v>
      </c>
      <c r="E388" s="146"/>
      <c r="F388" s="143">
        <f>F389+F393</f>
        <v>1719489</v>
      </c>
    </row>
    <row r="389" spans="1:6" ht="30.75">
      <c r="A389" s="131" t="s">
        <v>277</v>
      </c>
      <c r="B389" s="148" t="s">
        <v>51</v>
      </c>
      <c r="C389" s="148" t="s">
        <v>46</v>
      </c>
      <c r="D389" s="139" t="s">
        <v>464</v>
      </c>
      <c r="E389" s="160"/>
      <c r="F389" s="143">
        <f>F390</f>
        <v>1659531</v>
      </c>
    </row>
    <row r="390" spans="1:6" ht="30.75">
      <c r="A390" s="133" t="s">
        <v>171</v>
      </c>
      <c r="B390" s="135" t="s">
        <v>51</v>
      </c>
      <c r="C390" s="135" t="s">
        <v>46</v>
      </c>
      <c r="D390" s="228" t="s">
        <v>278</v>
      </c>
      <c r="E390" s="160"/>
      <c r="F390" s="144">
        <f>F391+F392</f>
        <v>1659531</v>
      </c>
    </row>
    <row r="391" spans="1:6" ht="62.25">
      <c r="A391" s="133" t="s">
        <v>54</v>
      </c>
      <c r="B391" s="135" t="s">
        <v>51</v>
      </c>
      <c r="C391" s="135" t="s">
        <v>46</v>
      </c>
      <c r="D391" s="228" t="s">
        <v>278</v>
      </c>
      <c r="E391" s="137">
        <v>100</v>
      </c>
      <c r="F391" s="144">
        <f>'Ведомственная 2021'!G507</f>
        <v>1487340</v>
      </c>
    </row>
    <row r="392" spans="1:6" ht="30.75">
      <c r="A392" s="133" t="s">
        <v>164</v>
      </c>
      <c r="B392" s="135" t="s">
        <v>51</v>
      </c>
      <c r="C392" s="135" t="s">
        <v>46</v>
      </c>
      <c r="D392" s="228" t="s">
        <v>278</v>
      </c>
      <c r="E392" s="137">
        <v>200</v>
      </c>
      <c r="F392" s="144">
        <f>'Ведомственная 2021'!G508</f>
        <v>172191</v>
      </c>
    </row>
    <row r="393" spans="1:6" ht="30.75">
      <c r="A393" s="131" t="s">
        <v>279</v>
      </c>
      <c r="B393" s="148" t="s">
        <v>51</v>
      </c>
      <c r="C393" s="148" t="s">
        <v>46</v>
      </c>
      <c r="D393" s="139" t="s">
        <v>465</v>
      </c>
      <c r="E393" s="160"/>
      <c r="F393" s="143">
        <f>F394</f>
        <v>59958</v>
      </c>
    </row>
    <row r="394" spans="1:6" ht="49.5" customHeight="1">
      <c r="A394" s="133" t="s">
        <v>280</v>
      </c>
      <c r="B394" s="135" t="s">
        <v>51</v>
      </c>
      <c r="C394" s="135" t="s">
        <v>46</v>
      </c>
      <c r="D394" s="136" t="s">
        <v>485</v>
      </c>
      <c r="E394" s="137"/>
      <c r="F394" s="144">
        <f>F395</f>
        <v>59958</v>
      </c>
    </row>
    <row r="395" spans="1:6" ht="62.25">
      <c r="A395" s="133" t="s">
        <v>54</v>
      </c>
      <c r="B395" s="135" t="s">
        <v>51</v>
      </c>
      <c r="C395" s="135" t="s">
        <v>46</v>
      </c>
      <c r="D395" s="136" t="s">
        <v>485</v>
      </c>
      <c r="E395" s="137">
        <v>100</v>
      </c>
      <c r="F395" s="144">
        <f>'Ведомственная 2021'!G511</f>
        <v>59958</v>
      </c>
    </row>
    <row r="396" spans="1:6" ht="15">
      <c r="A396" s="152" t="s">
        <v>136</v>
      </c>
      <c r="B396" s="156" t="s">
        <v>48</v>
      </c>
      <c r="C396" s="204"/>
      <c r="D396" s="136"/>
      <c r="E396" s="149"/>
      <c r="F396" s="143">
        <f aca="true" t="shared" si="0" ref="F396:F401">F397</f>
        <v>326595</v>
      </c>
    </row>
    <row r="397" spans="1:6" ht="15">
      <c r="A397" s="152" t="s">
        <v>116</v>
      </c>
      <c r="B397" s="156" t="s">
        <v>48</v>
      </c>
      <c r="C397" s="148" t="s">
        <v>50</v>
      </c>
      <c r="D397" s="136"/>
      <c r="E397" s="149"/>
      <c r="F397" s="143">
        <f t="shared" si="0"/>
        <v>326595</v>
      </c>
    </row>
    <row r="398" spans="1:6" ht="62.25">
      <c r="A398" s="152" t="s">
        <v>611</v>
      </c>
      <c r="B398" s="156" t="s">
        <v>48</v>
      </c>
      <c r="C398" s="148" t="s">
        <v>50</v>
      </c>
      <c r="D398" s="154" t="s">
        <v>383</v>
      </c>
      <c r="E398" s="151"/>
      <c r="F398" s="143">
        <f t="shared" si="0"/>
        <v>326595</v>
      </c>
    </row>
    <row r="399" spans="1:6" ht="108.75">
      <c r="A399" s="152" t="s">
        <v>612</v>
      </c>
      <c r="B399" s="156" t="s">
        <v>48</v>
      </c>
      <c r="C399" s="148" t="s">
        <v>50</v>
      </c>
      <c r="D399" s="154" t="s">
        <v>384</v>
      </c>
      <c r="E399" s="148"/>
      <c r="F399" s="143">
        <f t="shared" si="0"/>
        <v>326595</v>
      </c>
    </row>
    <row r="400" spans="1:6" ht="62.25">
      <c r="A400" s="152" t="s">
        <v>564</v>
      </c>
      <c r="B400" s="156" t="s">
        <v>48</v>
      </c>
      <c r="C400" s="148" t="s">
        <v>50</v>
      </c>
      <c r="D400" s="154" t="s">
        <v>466</v>
      </c>
      <c r="E400" s="148"/>
      <c r="F400" s="143">
        <f t="shared" si="0"/>
        <v>326595</v>
      </c>
    </row>
    <row r="401" spans="1:6" ht="30.75">
      <c r="A401" s="157" t="s">
        <v>565</v>
      </c>
      <c r="B401" s="156" t="s">
        <v>48</v>
      </c>
      <c r="C401" s="148" t="s">
        <v>50</v>
      </c>
      <c r="D401" s="154" t="s">
        <v>137</v>
      </c>
      <c r="E401" s="148"/>
      <c r="F401" s="143">
        <f t="shared" si="0"/>
        <v>326595</v>
      </c>
    </row>
    <row r="402" spans="1:6" ht="30.75">
      <c r="A402" s="133" t="s">
        <v>164</v>
      </c>
      <c r="B402" s="204" t="s">
        <v>48</v>
      </c>
      <c r="C402" s="135" t="s">
        <v>50</v>
      </c>
      <c r="D402" s="155" t="s">
        <v>137</v>
      </c>
      <c r="E402" s="149">
        <v>200</v>
      </c>
      <c r="F402" s="144">
        <f>'Ведомственная 2021'!G286</f>
        <v>326595</v>
      </c>
    </row>
    <row r="403" spans="1:6" ht="15">
      <c r="A403" s="152" t="s">
        <v>177</v>
      </c>
      <c r="B403" s="148" t="s">
        <v>52</v>
      </c>
      <c r="C403" s="135"/>
      <c r="D403" s="225"/>
      <c r="E403" s="225"/>
      <c r="F403" s="143">
        <f>F404+F410+F437+F459</f>
        <v>64103192.04</v>
      </c>
    </row>
    <row r="404" spans="1:6" ht="15">
      <c r="A404" s="152" t="s">
        <v>167</v>
      </c>
      <c r="B404" s="148" t="s">
        <v>52</v>
      </c>
      <c r="C404" s="142" t="s">
        <v>43</v>
      </c>
      <c r="D404" s="225"/>
      <c r="E404" s="225"/>
      <c r="F404" s="143">
        <f>F406</f>
        <v>815759.04</v>
      </c>
    </row>
    <row r="405" spans="1:6" ht="39" customHeight="1">
      <c r="A405" s="227" t="s">
        <v>615</v>
      </c>
      <c r="B405" s="148" t="s">
        <v>52</v>
      </c>
      <c r="C405" s="142" t="s">
        <v>43</v>
      </c>
      <c r="D405" s="230" t="s">
        <v>392</v>
      </c>
      <c r="E405" s="142"/>
      <c r="F405" s="143">
        <f>F406</f>
        <v>815759.04</v>
      </c>
    </row>
    <row r="406" spans="1:6" ht="62.25">
      <c r="A406" s="227" t="s">
        <v>654</v>
      </c>
      <c r="B406" s="148" t="s">
        <v>52</v>
      </c>
      <c r="C406" s="142" t="s">
        <v>43</v>
      </c>
      <c r="D406" s="230" t="s">
        <v>410</v>
      </c>
      <c r="E406" s="225"/>
      <c r="F406" s="143">
        <f>F407</f>
        <v>815759.04</v>
      </c>
    </row>
    <row r="407" spans="1:6" ht="30.75">
      <c r="A407" s="131" t="s">
        <v>222</v>
      </c>
      <c r="B407" s="148" t="s">
        <v>52</v>
      </c>
      <c r="C407" s="142" t="s">
        <v>43</v>
      </c>
      <c r="D407" s="230" t="s">
        <v>467</v>
      </c>
      <c r="E407" s="225"/>
      <c r="F407" s="143">
        <f>F408</f>
        <v>815759.04</v>
      </c>
    </row>
    <row r="408" spans="1:6" ht="30.75">
      <c r="A408" s="247" t="s">
        <v>296</v>
      </c>
      <c r="B408" s="135" t="s">
        <v>52</v>
      </c>
      <c r="C408" s="141" t="s">
        <v>43</v>
      </c>
      <c r="D408" s="228" t="s">
        <v>223</v>
      </c>
      <c r="E408" s="229"/>
      <c r="F408" s="144">
        <f>F409</f>
        <v>815759.04</v>
      </c>
    </row>
    <row r="409" spans="1:6" ht="15">
      <c r="A409" s="133" t="s">
        <v>306</v>
      </c>
      <c r="B409" s="135" t="s">
        <v>52</v>
      </c>
      <c r="C409" s="141" t="s">
        <v>43</v>
      </c>
      <c r="D409" s="228" t="s">
        <v>223</v>
      </c>
      <c r="E409" s="141">
        <v>300</v>
      </c>
      <c r="F409" s="144">
        <f>'Ведомственная 2021'!G293</f>
        <v>815759.04</v>
      </c>
    </row>
    <row r="410" spans="1:6" ht="15">
      <c r="A410" s="152" t="s">
        <v>307</v>
      </c>
      <c r="B410" s="148" t="s">
        <v>52</v>
      </c>
      <c r="C410" s="142" t="s">
        <v>45</v>
      </c>
      <c r="D410" s="225"/>
      <c r="E410" s="225"/>
      <c r="F410" s="143">
        <f>F416+F432+F411</f>
        <v>15916326</v>
      </c>
    </row>
    <row r="411" spans="1:6" ht="30.75">
      <c r="A411" s="227" t="s">
        <v>650</v>
      </c>
      <c r="B411" s="148" t="s">
        <v>52</v>
      </c>
      <c r="C411" s="142" t="s">
        <v>45</v>
      </c>
      <c r="D411" s="230" t="s">
        <v>405</v>
      </c>
      <c r="E411" s="225"/>
      <c r="F411" s="143">
        <f>F412</f>
        <v>1396537</v>
      </c>
    </row>
    <row r="412" spans="1:6" ht="62.25">
      <c r="A412" s="227" t="s">
        <v>653</v>
      </c>
      <c r="B412" s="148" t="s">
        <v>52</v>
      </c>
      <c r="C412" s="142" t="s">
        <v>45</v>
      </c>
      <c r="D412" s="139" t="s">
        <v>412</v>
      </c>
      <c r="E412" s="225"/>
      <c r="F412" s="143">
        <f>F413</f>
        <v>1396537</v>
      </c>
    </row>
    <row r="413" spans="1:6" ht="30.75">
      <c r="A413" s="131" t="s">
        <v>279</v>
      </c>
      <c r="B413" s="148" t="s">
        <v>52</v>
      </c>
      <c r="C413" s="142" t="s">
        <v>45</v>
      </c>
      <c r="D413" s="139" t="s">
        <v>465</v>
      </c>
      <c r="E413" s="225"/>
      <c r="F413" s="143">
        <f>F414</f>
        <v>1396537</v>
      </c>
    </row>
    <row r="414" spans="1:6" ht="46.5">
      <c r="A414" s="231" t="s">
        <v>28</v>
      </c>
      <c r="B414" s="135" t="s">
        <v>52</v>
      </c>
      <c r="C414" s="141" t="s">
        <v>45</v>
      </c>
      <c r="D414" s="136" t="s">
        <v>486</v>
      </c>
      <c r="E414" s="229"/>
      <c r="F414" s="144">
        <f>F415</f>
        <v>1396537</v>
      </c>
    </row>
    <row r="415" spans="1:6" ht="15">
      <c r="A415" s="133" t="s">
        <v>306</v>
      </c>
      <c r="B415" s="135" t="s">
        <v>52</v>
      </c>
      <c r="C415" s="141" t="s">
        <v>45</v>
      </c>
      <c r="D415" s="136" t="s">
        <v>486</v>
      </c>
      <c r="E415" s="141">
        <v>300</v>
      </c>
      <c r="F415" s="144">
        <f>'Ведомственная 2021'!G518</f>
        <v>1396537</v>
      </c>
    </row>
    <row r="416" spans="1:6" ht="33.75" customHeight="1">
      <c r="A416" s="227" t="s">
        <v>615</v>
      </c>
      <c r="B416" s="148" t="s">
        <v>52</v>
      </c>
      <c r="C416" s="142" t="s">
        <v>45</v>
      </c>
      <c r="D416" s="230" t="s">
        <v>392</v>
      </c>
      <c r="E416" s="145"/>
      <c r="F416" s="143">
        <f>F417</f>
        <v>5289640</v>
      </c>
    </row>
    <row r="417" spans="1:6" ht="62.25">
      <c r="A417" s="227" t="s">
        <v>654</v>
      </c>
      <c r="B417" s="148" t="s">
        <v>52</v>
      </c>
      <c r="C417" s="142" t="s">
        <v>45</v>
      </c>
      <c r="D417" s="230" t="s">
        <v>410</v>
      </c>
      <c r="E417" s="145"/>
      <c r="F417" s="143">
        <f>F418</f>
        <v>5289640</v>
      </c>
    </row>
    <row r="418" spans="1:6" ht="30.75">
      <c r="A418" s="131" t="s">
        <v>222</v>
      </c>
      <c r="B418" s="148" t="s">
        <v>52</v>
      </c>
      <c r="C418" s="142" t="s">
        <v>45</v>
      </c>
      <c r="D418" s="139" t="s">
        <v>467</v>
      </c>
      <c r="E418" s="160"/>
      <c r="F418" s="143">
        <f>F419+F422+F425</f>
        <v>5289640</v>
      </c>
    </row>
    <row r="419" spans="1:6" ht="38.25" customHeight="1">
      <c r="A419" s="133" t="s">
        <v>245</v>
      </c>
      <c r="B419" s="135" t="s">
        <v>52</v>
      </c>
      <c r="C419" s="141" t="s">
        <v>45</v>
      </c>
      <c r="D419" s="161" t="s">
        <v>247</v>
      </c>
      <c r="E419" s="137"/>
      <c r="F419" s="144">
        <f>F420+F421</f>
        <v>88069</v>
      </c>
    </row>
    <row r="420" spans="1:6" ht="30.75">
      <c r="A420" s="133" t="s">
        <v>164</v>
      </c>
      <c r="B420" s="135" t="s">
        <v>52</v>
      </c>
      <c r="C420" s="141" t="s">
        <v>45</v>
      </c>
      <c r="D420" s="161" t="s">
        <v>247</v>
      </c>
      <c r="E420" s="149">
        <v>200</v>
      </c>
      <c r="F420" s="144">
        <f>'Ведомственная 2021'!G343</f>
        <v>1350</v>
      </c>
    </row>
    <row r="421" spans="1:6" ht="15">
      <c r="A421" s="133" t="s">
        <v>306</v>
      </c>
      <c r="B421" s="135" t="s">
        <v>52</v>
      </c>
      <c r="C421" s="141" t="s">
        <v>45</v>
      </c>
      <c r="D421" s="161" t="s">
        <v>247</v>
      </c>
      <c r="E421" s="149">
        <v>300</v>
      </c>
      <c r="F421" s="144">
        <f>'Ведомственная 2021'!G344</f>
        <v>86719</v>
      </c>
    </row>
    <row r="422" spans="1:6" ht="32.25" customHeight="1">
      <c r="A422" s="231" t="s">
        <v>283</v>
      </c>
      <c r="B422" s="135" t="s">
        <v>52</v>
      </c>
      <c r="C422" s="141" t="s">
        <v>45</v>
      </c>
      <c r="D422" s="161" t="s">
        <v>248</v>
      </c>
      <c r="E422" s="137"/>
      <c r="F422" s="144">
        <f>F423+F424</f>
        <v>137682</v>
      </c>
    </row>
    <row r="423" spans="1:6" ht="30.75">
      <c r="A423" s="133" t="s">
        <v>164</v>
      </c>
      <c r="B423" s="135" t="s">
        <v>52</v>
      </c>
      <c r="C423" s="141" t="s">
        <v>45</v>
      </c>
      <c r="D423" s="161" t="s">
        <v>248</v>
      </c>
      <c r="E423" s="137">
        <v>200</v>
      </c>
      <c r="F423" s="144">
        <f>'Ведомственная 2021'!G346</f>
        <v>2200</v>
      </c>
    </row>
    <row r="424" spans="1:6" ht="15">
      <c r="A424" s="133" t="s">
        <v>306</v>
      </c>
      <c r="B424" s="135" t="s">
        <v>52</v>
      </c>
      <c r="C424" s="141" t="s">
        <v>45</v>
      </c>
      <c r="D424" s="161" t="s">
        <v>248</v>
      </c>
      <c r="E424" s="149">
        <v>300</v>
      </c>
      <c r="F424" s="144">
        <f>'Ведомственная 2021'!G347</f>
        <v>135482</v>
      </c>
    </row>
    <row r="425" spans="1:6" ht="30.75">
      <c r="A425" s="133" t="s">
        <v>298</v>
      </c>
      <c r="B425" s="135" t="s">
        <v>52</v>
      </c>
      <c r="C425" s="141" t="s">
        <v>45</v>
      </c>
      <c r="D425" s="161" t="s">
        <v>249</v>
      </c>
      <c r="E425" s="137"/>
      <c r="F425" s="144">
        <f>F426+F429</f>
        <v>5063889</v>
      </c>
    </row>
    <row r="426" spans="1:6" ht="15">
      <c r="A426" s="231" t="s">
        <v>16</v>
      </c>
      <c r="B426" s="135" t="s">
        <v>52</v>
      </c>
      <c r="C426" s="141" t="s">
        <v>45</v>
      </c>
      <c r="D426" s="161" t="s">
        <v>250</v>
      </c>
      <c r="E426" s="137"/>
      <c r="F426" s="144">
        <f>F427+F428</f>
        <v>4304306</v>
      </c>
    </row>
    <row r="427" spans="1:6" ht="30.75">
      <c r="A427" s="133" t="s">
        <v>164</v>
      </c>
      <c r="B427" s="135" t="s">
        <v>52</v>
      </c>
      <c r="C427" s="141" t="s">
        <v>45</v>
      </c>
      <c r="D427" s="161" t="s">
        <v>250</v>
      </c>
      <c r="E427" s="149">
        <v>200</v>
      </c>
      <c r="F427" s="144">
        <f>'Ведомственная 2021'!G350</f>
        <v>72500</v>
      </c>
    </row>
    <row r="428" spans="1:6" ht="15">
      <c r="A428" s="133" t="s">
        <v>306</v>
      </c>
      <c r="B428" s="135" t="s">
        <v>52</v>
      </c>
      <c r="C428" s="141" t="s">
        <v>45</v>
      </c>
      <c r="D428" s="161" t="s">
        <v>250</v>
      </c>
      <c r="E428" s="149">
        <v>300</v>
      </c>
      <c r="F428" s="144">
        <f>'Ведомственная 2021'!G351</f>
        <v>4231806</v>
      </c>
    </row>
    <row r="429" spans="1:6" ht="15">
      <c r="A429" s="231" t="s">
        <v>56</v>
      </c>
      <c r="B429" s="135" t="s">
        <v>52</v>
      </c>
      <c r="C429" s="141" t="s">
        <v>45</v>
      </c>
      <c r="D429" s="161" t="s">
        <v>251</v>
      </c>
      <c r="E429" s="137"/>
      <c r="F429" s="144">
        <f>F430+F431</f>
        <v>759583</v>
      </c>
    </row>
    <row r="430" spans="1:6" ht="30.75">
      <c r="A430" s="133" t="s">
        <v>164</v>
      </c>
      <c r="B430" s="135" t="s">
        <v>52</v>
      </c>
      <c r="C430" s="141" t="s">
        <v>45</v>
      </c>
      <c r="D430" s="161" t="s">
        <v>251</v>
      </c>
      <c r="E430" s="149">
        <v>200</v>
      </c>
      <c r="F430" s="144">
        <f>'Ведомственная 2021'!G353</f>
        <v>13480</v>
      </c>
    </row>
    <row r="431" spans="1:6" ht="15">
      <c r="A431" s="133" t="s">
        <v>306</v>
      </c>
      <c r="B431" s="135" t="s">
        <v>52</v>
      </c>
      <c r="C431" s="141" t="s">
        <v>45</v>
      </c>
      <c r="D431" s="161" t="s">
        <v>251</v>
      </c>
      <c r="E431" s="149">
        <v>300</v>
      </c>
      <c r="F431" s="144">
        <f>'Ведомственная 2021'!G354</f>
        <v>746103</v>
      </c>
    </row>
    <row r="432" spans="1:6" ht="30.75">
      <c r="A432" s="227" t="s">
        <v>642</v>
      </c>
      <c r="B432" s="148" t="s">
        <v>52</v>
      </c>
      <c r="C432" s="142" t="s">
        <v>45</v>
      </c>
      <c r="D432" s="230" t="s">
        <v>403</v>
      </c>
      <c r="E432" s="225"/>
      <c r="F432" s="143">
        <f>F433</f>
        <v>9230149</v>
      </c>
    </row>
    <row r="433" spans="1:6" ht="62.25">
      <c r="A433" s="227" t="s">
        <v>643</v>
      </c>
      <c r="B433" s="148" t="s">
        <v>52</v>
      </c>
      <c r="C433" s="142" t="s">
        <v>45</v>
      </c>
      <c r="D433" s="230" t="s">
        <v>411</v>
      </c>
      <c r="E433" s="225"/>
      <c r="F433" s="143">
        <f>F434</f>
        <v>9230149</v>
      </c>
    </row>
    <row r="434" spans="1:6" ht="46.5">
      <c r="A434" s="131" t="s">
        <v>261</v>
      </c>
      <c r="B434" s="148" t="s">
        <v>52</v>
      </c>
      <c r="C434" s="142" t="s">
        <v>45</v>
      </c>
      <c r="D434" s="227" t="s">
        <v>468</v>
      </c>
      <c r="E434" s="225"/>
      <c r="F434" s="143">
        <f>F435</f>
        <v>9230149</v>
      </c>
    </row>
    <row r="435" spans="1:6" ht="78">
      <c r="A435" s="231" t="s">
        <v>27</v>
      </c>
      <c r="B435" s="135" t="s">
        <v>52</v>
      </c>
      <c r="C435" s="141" t="s">
        <v>45</v>
      </c>
      <c r="D435" s="161" t="s">
        <v>262</v>
      </c>
      <c r="E435" s="229"/>
      <c r="F435" s="144">
        <f>F436</f>
        <v>9230149</v>
      </c>
    </row>
    <row r="436" spans="1:6" ht="15">
      <c r="A436" s="133" t="s">
        <v>306</v>
      </c>
      <c r="B436" s="135" t="s">
        <v>52</v>
      </c>
      <c r="C436" s="141" t="s">
        <v>45</v>
      </c>
      <c r="D436" s="161" t="s">
        <v>262</v>
      </c>
      <c r="E436" s="141">
        <v>300</v>
      </c>
      <c r="F436" s="144">
        <f>'Ведомственная 2021'!G480</f>
        <v>9230149</v>
      </c>
    </row>
    <row r="437" spans="1:6" ht="15">
      <c r="A437" s="152" t="s">
        <v>178</v>
      </c>
      <c r="B437" s="148" t="s">
        <v>52</v>
      </c>
      <c r="C437" s="142" t="s">
        <v>46</v>
      </c>
      <c r="D437" s="225"/>
      <c r="E437" s="225"/>
      <c r="F437" s="143">
        <f>F438+F454</f>
        <v>44772415</v>
      </c>
    </row>
    <row r="438" spans="1:6" ht="32.25" customHeight="1">
      <c r="A438" s="227" t="s">
        <v>615</v>
      </c>
      <c r="B438" s="148" t="s">
        <v>52</v>
      </c>
      <c r="C438" s="142" t="s">
        <v>46</v>
      </c>
      <c r="D438" s="230" t="s">
        <v>392</v>
      </c>
      <c r="E438" s="142"/>
      <c r="F438" s="143">
        <f>F439+F450</f>
        <v>44427884</v>
      </c>
    </row>
    <row r="439" spans="1:6" ht="62.25">
      <c r="A439" s="227" t="s">
        <v>654</v>
      </c>
      <c r="B439" s="148" t="s">
        <v>52</v>
      </c>
      <c r="C439" s="142" t="s">
        <v>46</v>
      </c>
      <c r="D439" s="230" t="s">
        <v>410</v>
      </c>
      <c r="E439" s="142"/>
      <c r="F439" s="143">
        <f>F440</f>
        <v>39654420</v>
      </c>
    </row>
    <row r="440" spans="1:6" ht="30.75">
      <c r="A440" s="131" t="s">
        <v>222</v>
      </c>
      <c r="B440" s="148" t="s">
        <v>52</v>
      </c>
      <c r="C440" s="142" t="s">
        <v>46</v>
      </c>
      <c r="D440" s="139" t="s">
        <v>467</v>
      </c>
      <c r="E440" s="160"/>
      <c r="F440" s="143">
        <f>F441+F444+F448+F446</f>
        <v>39654420</v>
      </c>
    </row>
    <row r="441" spans="1:6" ht="15">
      <c r="A441" s="152" t="s">
        <v>291</v>
      </c>
      <c r="B441" s="148" t="s">
        <v>52</v>
      </c>
      <c r="C441" s="142" t="s">
        <v>46</v>
      </c>
      <c r="D441" s="227" t="s">
        <v>246</v>
      </c>
      <c r="E441" s="145"/>
      <c r="F441" s="143">
        <f>F442+F443</f>
        <v>2433144</v>
      </c>
    </row>
    <row r="442" spans="1:6" ht="30.75">
      <c r="A442" s="133" t="s">
        <v>164</v>
      </c>
      <c r="B442" s="135" t="s">
        <v>52</v>
      </c>
      <c r="C442" s="141" t="s">
        <v>46</v>
      </c>
      <c r="D442" s="161" t="s">
        <v>246</v>
      </c>
      <c r="E442" s="149">
        <v>200</v>
      </c>
      <c r="F442" s="144">
        <f>'Ведомственная 2021'!G360</f>
        <v>150</v>
      </c>
    </row>
    <row r="443" spans="1:6" ht="15">
      <c r="A443" s="133" t="s">
        <v>306</v>
      </c>
      <c r="B443" s="135" t="s">
        <v>52</v>
      </c>
      <c r="C443" s="141" t="s">
        <v>46</v>
      </c>
      <c r="D443" s="161" t="s">
        <v>246</v>
      </c>
      <c r="E443" s="149">
        <v>300</v>
      </c>
      <c r="F443" s="144">
        <f>'Ведомственная 2021'!G361</f>
        <v>2432994</v>
      </c>
    </row>
    <row r="444" spans="1:6" ht="30.75">
      <c r="A444" s="202" t="s">
        <v>726</v>
      </c>
      <c r="B444" s="156" t="s">
        <v>52</v>
      </c>
      <c r="C444" s="156" t="s">
        <v>46</v>
      </c>
      <c r="D444" s="154" t="s">
        <v>727</v>
      </c>
      <c r="E444" s="156"/>
      <c r="F444" s="143">
        <f>F445</f>
        <v>34717781</v>
      </c>
    </row>
    <row r="445" spans="1:6" ht="15">
      <c r="A445" s="133" t="s">
        <v>306</v>
      </c>
      <c r="B445" s="204" t="s">
        <v>52</v>
      </c>
      <c r="C445" s="204" t="s">
        <v>46</v>
      </c>
      <c r="D445" s="155" t="s">
        <v>727</v>
      </c>
      <c r="E445" s="204" t="s">
        <v>345</v>
      </c>
      <c r="F445" s="144">
        <f>'Ведомственная 2021'!G363</f>
        <v>34717781</v>
      </c>
    </row>
    <row r="446" spans="1:6" ht="62.25">
      <c r="A446" s="315" t="s">
        <v>873</v>
      </c>
      <c r="B446" s="311" t="s">
        <v>52</v>
      </c>
      <c r="C446" s="311" t="s">
        <v>46</v>
      </c>
      <c r="D446" s="312" t="s">
        <v>874</v>
      </c>
      <c r="E446" s="300"/>
      <c r="F446" s="143">
        <f>F447</f>
        <v>1989592</v>
      </c>
    </row>
    <row r="447" spans="1:6" ht="15">
      <c r="A447" s="305" t="s">
        <v>306</v>
      </c>
      <c r="B447" s="313" t="s">
        <v>52</v>
      </c>
      <c r="C447" s="313" t="s">
        <v>46</v>
      </c>
      <c r="D447" s="314" t="s">
        <v>874</v>
      </c>
      <c r="E447" s="300">
        <v>300</v>
      </c>
      <c r="F447" s="144">
        <f>'Ведомственная 2021'!G365</f>
        <v>1989592</v>
      </c>
    </row>
    <row r="448" spans="1:6" ht="30.75">
      <c r="A448" s="202" t="s">
        <v>728</v>
      </c>
      <c r="B448" s="248" t="s">
        <v>52</v>
      </c>
      <c r="C448" s="248" t="s">
        <v>46</v>
      </c>
      <c r="D448" s="249" t="s">
        <v>729</v>
      </c>
      <c r="E448" s="250"/>
      <c r="F448" s="143">
        <f>F449</f>
        <v>513903</v>
      </c>
    </row>
    <row r="449" spans="1:6" ht="30.75">
      <c r="A449" s="133" t="s">
        <v>164</v>
      </c>
      <c r="B449" s="204" t="s">
        <v>52</v>
      </c>
      <c r="C449" s="204" t="s">
        <v>46</v>
      </c>
      <c r="D449" s="155" t="s">
        <v>729</v>
      </c>
      <c r="E449" s="204" t="s">
        <v>175</v>
      </c>
      <c r="F449" s="144">
        <f>'Ведомственная 2021'!G367</f>
        <v>513903</v>
      </c>
    </row>
    <row r="450" spans="1:6" ht="80.25" customHeight="1">
      <c r="A450" s="227" t="s">
        <v>618</v>
      </c>
      <c r="B450" s="148" t="s">
        <v>52</v>
      </c>
      <c r="C450" s="142" t="s">
        <v>46</v>
      </c>
      <c r="D450" s="230" t="s">
        <v>409</v>
      </c>
      <c r="E450" s="225"/>
      <c r="F450" s="143">
        <f>F451</f>
        <v>4773464</v>
      </c>
    </row>
    <row r="451" spans="1:6" ht="62.25">
      <c r="A451" s="152" t="s">
        <v>224</v>
      </c>
      <c r="B451" s="148" t="s">
        <v>52</v>
      </c>
      <c r="C451" s="142" t="s">
        <v>46</v>
      </c>
      <c r="D451" s="139" t="s">
        <v>469</v>
      </c>
      <c r="E451" s="225"/>
      <c r="F451" s="143">
        <f>F452</f>
        <v>4773464</v>
      </c>
    </row>
    <row r="452" spans="1:6" ht="30.75">
      <c r="A452" s="231" t="s">
        <v>179</v>
      </c>
      <c r="B452" s="135" t="s">
        <v>52</v>
      </c>
      <c r="C452" s="141" t="s">
        <v>46</v>
      </c>
      <c r="D452" s="161" t="s">
        <v>225</v>
      </c>
      <c r="E452" s="229"/>
      <c r="F452" s="144">
        <f>F453</f>
        <v>4773464</v>
      </c>
    </row>
    <row r="453" spans="1:6" ht="15">
      <c r="A453" s="133" t="s">
        <v>306</v>
      </c>
      <c r="B453" s="135" t="s">
        <v>52</v>
      </c>
      <c r="C453" s="141" t="s">
        <v>46</v>
      </c>
      <c r="D453" s="161" t="s">
        <v>225</v>
      </c>
      <c r="E453" s="141">
        <v>300</v>
      </c>
      <c r="F453" s="144">
        <f>'Ведомственная 2021'!G299</f>
        <v>4773464</v>
      </c>
    </row>
    <row r="454" spans="1:6" ht="30.75">
      <c r="A454" s="227" t="s">
        <v>642</v>
      </c>
      <c r="B454" s="148" t="s">
        <v>52</v>
      </c>
      <c r="C454" s="142" t="s">
        <v>46</v>
      </c>
      <c r="D454" s="230" t="s">
        <v>403</v>
      </c>
      <c r="E454" s="225"/>
      <c r="F454" s="143">
        <f>F455</f>
        <v>344531</v>
      </c>
    </row>
    <row r="455" spans="1:6" ht="62.25">
      <c r="A455" s="227" t="s">
        <v>655</v>
      </c>
      <c r="B455" s="148" t="s">
        <v>52</v>
      </c>
      <c r="C455" s="142" t="s">
        <v>46</v>
      </c>
      <c r="D455" s="230" t="s">
        <v>411</v>
      </c>
      <c r="E455" s="225"/>
      <c r="F455" s="143">
        <f>F456</f>
        <v>344531</v>
      </c>
    </row>
    <row r="456" spans="1:6" ht="30.75">
      <c r="A456" s="131" t="s">
        <v>255</v>
      </c>
      <c r="B456" s="148" t="s">
        <v>52</v>
      </c>
      <c r="C456" s="142" t="s">
        <v>46</v>
      </c>
      <c r="D456" s="139" t="s">
        <v>452</v>
      </c>
      <c r="E456" s="225"/>
      <c r="F456" s="143">
        <f>F457</f>
        <v>344531</v>
      </c>
    </row>
    <row r="457" spans="1:6" ht="15">
      <c r="A457" s="133" t="s">
        <v>40</v>
      </c>
      <c r="B457" s="135" t="s">
        <v>52</v>
      </c>
      <c r="C457" s="141" t="s">
        <v>46</v>
      </c>
      <c r="D457" s="161" t="s">
        <v>272</v>
      </c>
      <c r="E457" s="229"/>
      <c r="F457" s="144">
        <f>F458</f>
        <v>344531</v>
      </c>
    </row>
    <row r="458" spans="1:6" ht="15">
      <c r="A458" s="133" t="s">
        <v>306</v>
      </c>
      <c r="B458" s="135" t="s">
        <v>52</v>
      </c>
      <c r="C458" s="141" t="s">
        <v>46</v>
      </c>
      <c r="D458" s="161" t="s">
        <v>272</v>
      </c>
      <c r="E458" s="141" t="s">
        <v>345</v>
      </c>
      <c r="F458" s="144">
        <f>'Ведомственная 2021'!G486</f>
        <v>344531</v>
      </c>
    </row>
    <row r="459" spans="1:6" ht="15">
      <c r="A459" s="152" t="s">
        <v>57</v>
      </c>
      <c r="B459" s="148" t="s">
        <v>52</v>
      </c>
      <c r="C459" s="142" t="s">
        <v>49</v>
      </c>
      <c r="D459" s="225"/>
      <c r="E459" s="225"/>
      <c r="F459" s="143">
        <f>F460+F469</f>
        <v>2598692</v>
      </c>
    </row>
    <row r="460" spans="1:6" ht="31.5" customHeight="1">
      <c r="A460" s="227" t="s">
        <v>615</v>
      </c>
      <c r="B460" s="148" t="s">
        <v>52</v>
      </c>
      <c r="C460" s="142" t="s">
        <v>49</v>
      </c>
      <c r="D460" s="230" t="s">
        <v>392</v>
      </c>
      <c r="E460" s="142"/>
      <c r="F460" s="143">
        <f>F461</f>
        <v>2267700</v>
      </c>
    </row>
    <row r="461" spans="1:6" ht="78">
      <c r="A461" s="227" t="s">
        <v>656</v>
      </c>
      <c r="B461" s="148" t="s">
        <v>52</v>
      </c>
      <c r="C461" s="142" t="s">
        <v>49</v>
      </c>
      <c r="D461" s="230" t="s">
        <v>408</v>
      </c>
      <c r="E461" s="225"/>
      <c r="F461" s="143">
        <f>F462</f>
        <v>2267700</v>
      </c>
    </row>
    <row r="462" spans="1:6" ht="46.5">
      <c r="A462" s="131" t="s">
        <v>226</v>
      </c>
      <c r="B462" s="148" t="s">
        <v>52</v>
      </c>
      <c r="C462" s="142" t="s">
        <v>49</v>
      </c>
      <c r="D462" s="139" t="s">
        <v>470</v>
      </c>
      <c r="E462" s="225"/>
      <c r="F462" s="143">
        <f>F463+F466</f>
        <v>2267700</v>
      </c>
    </row>
    <row r="463" spans="1:6" ht="46.5">
      <c r="A463" s="231" t="s">
        <v>23</v>
      </c>
      <c r="B463" s="135" t="s">
        <v>52</v>
      </c>
      <c r="C463" s="141" t="s">
        <v>49</v>
      </c>
      <c r="D463" s="136" t="s">
        <v>227</v>
      </c>
      <c r="E463" s="229"/>
      <c r="F463" s="144">
        <f>F464+F465</f>
        <v>1555000</v>
      </c>
    </row>
    <row r="464" spans="1:6" ht="62.25">
      <c r="A464" s="133" t="s">
        <v>54</v>
      </c>
      <c r="B464" s="135" t="s">
        <v>52</v>
      </c>
      <c r="C464" s="141" t="s">
        <v>49</v>
      </c>
      <c r="D464" s="136" t="s">
        <v>227</v>
      </c>
      <c r="E464" s="141">
        <v>100</v>
      </c>
      <c r="F464" s="144">
        <f>'Ведомственная 2021'!G305</f>
        <v>1480500</v>
      </c>
    </row>
    <row r="465" spans="1:6" ht="30.75">
      <c r="A465" s="133" t="s">
        <v>164</v>
      </c>
      <c r="B465" s="135" t="s">
        <v>52</v>
      </c>
      <c r="C465" s="141" t="s">
        <v>49</v>
      </c>
      <c r="D465" s="136" t="s">
        <v>227</v>
      </c>
      <c r="E465" s="141">
        <v>200</v>
      </c>
      <c r="F465" s="144">
        <f>'Ведомственная 2021'!G306</f>
        <v>74500</v>
      </c>
    </row>
    <row r="466" spans="1:6" ht="62.25">
      <c r="A466" s="133" t="s">
        <v>589</v>
      </c>
      <c r="B466" s="135" t="s">
        <v>52</v>
      </c>
      <c r="C466" s="141" t="s">
        <v>49</v>
      </c>
      <c r="D466" s="136" t="s">
        <v>590</v>
      </c>
      <c r="E466" s="137"/>
      <c r="F466" s="144">
        <f>F467+F468</f>
        <v>712700</v>
      </c>
    </row>
    <row r="467" spans="1:6" ht="62.25">
      <c r="A467" s="133" t="s">
        <v>54</v>
      </c>
      <c r="B467" s="135" t="s">
        <v>52</v>
      </c>
      <c r="C467" s="141" t="s">
        <v>49</v>
      </c>
      <c r="D467" s="136" t="s">
        <v>590</v>
      </c>
      <c r="E467" s="137">
        <v>100</v>
      </c>
      <c r="F467" s="144">
        <f>'Ведомственная 2021'!G308</f>
        <v>622000</v>
      </c>
    </row>
    <row r="468" spans="1:6" ht="30.75">
      <c r="A468" s="133" t="s">
        <v>164</v>
      </c>
      <c r="B468" s="135" t="s">
        <v>52</v>
      </c>
      <c r="C468" s="141" t="s">
        <v>49</v>
      </c>
      <c r="D468" s="136" t="s">
        <v>590</v>
      </c>
      <c r="E468" s="137">
        <v>200</v>
      </c>
      <c r="F468" s="144">
        <f>'Ведомственная 2021'!G309</f>
        <v>90700</v>
      </c>
    </row>
    <row r="469" spans="1:6" ht="46.5">
      <c r="A469" s="227" t="s">
        <v>657</v>
      </c>
      <c r="B469" s="148" t="s">
        <v>52</v>
      </c>
      <c r="C469" s="148" t="s">
        <v>49</v>
      </c>
      <c r="D469" s="230" t="s">
        <v>399</v>
      </c>
      <c r="E469" s="142"/>
      <c r="F469" s="143">
        <f>F470</f>
        <v>330992</v>
      </c>
    </row>
    <row r="470" spans="1:6" ht="62.25">
      <c r="A470" s="227" t="s">
        <v>658</v>
      </c>
      <c r="B470" s="148" t="s">
        <v>52</v>
      </c>
      <c r="C470" s="148" t="s">
        <v>49</v>
      </c>
      <c r="D470" s="230" t="s">
        <v>474</v>
      </c>
      <c r="E470" s="225"/>
      <c r="F470" s="143">
        <f>F471</f>
        <v>330992</v>
      </c>
    </row>
    <row r="471" spans="1:6" ht="33.75" customHeight="1">
      <c r="A471" s="227" t="s">
        <v>228</v>
      </c>
      <c r="B471" s="148" t="s">
        <v>52</v>
      </c>
      <c r="C471" s="148" t="s">
        <v>49</v>
      </c>
      <c r="D471" s="139" t="s">
        <v>477</v>
      </c>
      <c r="E471" s="225"/>
      <c r="F471" s="143">
        <f>F472+F475</f>
        <v>330992</v>
      </c>
    </row>
    <row r="472" spans="1:6" ht="46.5">
      <c r="A472" s="247" t="s">
        <v>333</v>
      </c>
      <c r="B472" s="135" t="s">
        <v>52</v>
      </c>
      <c r="C472" s="135" t="s">
        <v>49</v>
      </c>
      <c r="D472" s="161" t="s">
        <v>229</v>
      </c>
      <c r="E472" s="229"/>
      <c r="F472" s="144">
        <f>F473+F474</f>
        <v>311000</v>
      </c>
    </row>
    <row r="473" spans="1:6" ht="62.25">
      <c r="A473" s="133" t="s">
        <v>54</v>
      </c>
      <c r="B473" s="135" t="s">
        <v>52</v>
      </c>
      <c r="C473" s="135" t="s">
        <v>49</v>
      </c>
      <c r="D473" s="161" t="s">
        <v>229</v>
      </c>
      <c r="E473" s="141">
        <v>100</v>
      </c>
      <c r="F473" s="144">
        <f>'Ведомственная 2021'!G314</f>
        <v>153660</v>
      </c>
    </row>
    <row r="474" spans="1:6" ht="30.75">
      <c r="A474" s="133" t="s">
        <v>164</v>
      </c>
      <c r="B474" s="135" t="s">
        <v>52</v>
      </c>
      <c r="C474" s="135" t="s">
        <v>49</v>
      </c>
      <c r="D474" s="161" t="s">
        <v>229</v>
      </c>
      <c r="E474" s="141" t="s">
        <v>175</v>
      </c>
      <c r="F474" s="144">
        <f>'Ведомственная 2021'!G315</f>
        <v>157340</v>
      </c>
    </row>
    <row r="475" spans="1:6" ht="30" customHeight="1">
      <c r="A475" s="132" t="s">
        <v>184</v>
      </c>
      <c r="B475" s="148" t="s">
        <v>52</v>
      </c>
      <c r="C475" s="148" t="s">
        <v>49</v>
      </c>
      <c r="D475" s="139" t="s">
        <v>594</v>
      </c>
      <c r="E475" s="142"/>
      <c r="F475" s="143">
        <f>F476</f>
        <v>19992</v>
      </c>
    </row>
    <row r="476" spans="1:6" ht="62.25">
      <c r="A476" s="133" t="s">
        <v>54</v>
      </c>
      <c r="B476" s="135" t="s">
        <v>52</v>
      </c>
      <c r="C476" s="135" t="s">
        <v>49</v>
      </c>
      <c r="D476" s="136" t="s">
        <v>594</v>
      </c>
      <c r="E476" s="141" t="s">
        <v>174</v>
      </c>
      <c r="F476" s="144">
        <f>'Ведомственная 2021'!G317</f>
        <v>19992</v>
      </c>
    </row>
    <row r="477" spans="1:6" ht="15">
      <c r="A477" s="152" t="s">
        <v>35</v>
      </c>
      <c r="B477" s="156" t="s">
        <v>282</v>
      </c>
      <c r="C477" s="225" t="s">
        <v>339</v>
      </c>
      <c r="D477" s="225" t="s">
        <v>339</v>
      </c>
      <c r="E477" s="225"/>
      <c r="F477" s="143">
        <f aca="true" t="shared" si="1" ref="F477:F482">F478</f>
        <v>310130</v>
      </c>
    </row>
    <row r="478" spans="1:6" ht="15">
      <c r="A478" s="152" t="s">
        <v>36</v>
      </c>
      <c r="B478" s="148" t="s">
        <v>282</v>
      </c>
      <c r="C478" s="142" t="s">
        <v>43</v>
      </c>
      <c r="D478" s="225" t="s">
        <v>339</v>
      </c>
      <c r="E478" s="225"/>
      <c r="F478" s="143">
        <f t="shared" si="1"/>
        <v>310130</v>
      </c>
    </row>
    <row r="479" spans="1:6" ht="65.25" customHeight="1">
      <c r="A479" s="227" t="s">
        <v>645</v>
      </c>
      <c r="B479" s="148" t="s">
        <v>282</v>
      </c>
      <c r="C479" s="148" t="s">
        <v>43</v>
      </c>
      <c r="D479" s="230" t="s">
        <v>404</v>
      </c>
      <c r="E479" s="145"/>
      <c r="F479" s="143">
        <f t="shared" si="1"/>
        <v>310130</v>
      </c>
    </row>
    <row r="480" spans="1:6" ht="93">
      <c r="A480" s="152" t="s">
        <v>659</v>
      </c>
      <c r="B480" s="148" t="s">
        <v>282</v>
      </c>
      <c r="C480" s="148" t="s">
        <v>43</v>
      </c>
      <c r="D480" s="230" t="s">
        <v>407</v>
      </c>
      <c r="E480" s="145"/>
      <c r="F480" s="143">
        <f>F481+F484</f>
        <v>310130</v>
      </c>
    </row>
    <row r="481" spans="1:6" ht="62.25">
      <c r="A481" s="131" t="s">
        <v>239</v>
      </c>
      <c r="B481" s="148" t="s">
        <v>282</v>
      </c>
      <c r="C481" s="148" t="s">
        <v>43</v>
      </c>
      <c r="D481" s="139" t="s">
        <v>471</v>
      </c>
      <c r="E481" s="160"/>
      <c r="F481" s="143">
        <f t="shared" si="1"/>
        <v>290130</v>
      </c>
    </row>
    <row r="482" spans="1:6" ht="62.25">
      <c r="A482" s="133" t="s">
        <v>281</v>
      </c>
      <c r="B482" s="135" t="s">
        <v>282</v>
      </c>
      <c r="C482" s="135" t="s">
        <v>43</v>
      </c>
      <c r="D482" s="136" t="s">
        <v>240</v>
      </c>
      <c r="E482" s="137"/>
      <c r="F482" s="144">
        <f t="shared" si="1"/>
        <v>290130</v>
      </c>
    </row>
    <row r="483" spans="1:6" ht="30.75">
      <c r="A483" s="133" t="s">
        <v>164</v>
      </c>
      <c r="B483" s="135" t="s">
        <v>282</v>
      </c>
      <c r="C483" s="135" t="s">
        <v>43</v>
      </c>
      <c r="D483" s="136" t="s">
        <v>240</v>
      </c>
      <c r="E483" s="146">
        <v>200</v>
      </c>
      <c r="F483" s="144">
        <f>'Ведомственная 2021'!G324</f>
        <v>290130</v>
      </c>
    </row>
    <row r="484" spans="1:6" ht="46.5">
      <c r="A484" s="131" t="s">
        <v>374</v>
      </c>
      <c r="B484" s="148" t="s">
        <v>282</v>
      </c>
      <c r="C484" s="148" t="s">
        <v>43</v>
      </c>
      <c r="D484" s="139" t="s">
        <v>472</v>
      </c>
      <c r="E484" s="160"/>
      <c r="F484" s="143">
        <f>F485</f>
        <v>20000</v>
      </c>
    </row>
    <row r="485" spans="1:6" ht="62.25">
      <c r="A485" s="133" t="s">
        <v>281</v>
      </c>
      <c r="B485" s="135" t="s">
        <v>282</v>
      </c>
      <c r="C485" s="135" t="s">
        <v>43</v>
      </c>
      <c r="D485" s="136" t="s">
        <v>373</v>
      </c>
      <c r="E485" s="137"/>
      <c r="F485" s="144">
        <f>F486</f>
        <v>20000</v>
      </c>
    </row>
    <row r="486" spans="1:6" ht="30.75">
      <c r="A486" s="133" t="s">
        <v>164</v>
      </c>
      <c r="B486" s="135" t="s">
        <v>282</v>
      </c>
      <c r="C486" s="135" t="s">
        <v>43</v>
      </c>
      <c r="D486" s="136" t="s">
        <v>373</v>
      </c>
      <c r="E486" s="149">
        <v>200</v>
      </c>
      <c r="F486" s="144">
        <f>'Ведомственная 2021'!G327</f>
        <v>20000</v>
      </c>
    </row>
    <row r="487" spans="1:6" ht="46.5">
      <c r="A487" s="152" t="s">
        <v>287</v>
      </c>
      <c r="B487" s="156" t="s">
        <v>293</v>
      </c>
      <c r="C487" s="141"/>
      <c r="D487" s="225" t="s">
        <v>339</v>
      </c>
      <c r="E487" s="225"/>
      <c r="F487" s="143">
        <f>F488</f>
        <v>6040401</v>
      </c>
    </row>
    <row r="488" spans="1:6" ht="46.5">
      <c r="A488" s="152" t="s">
        <v>53</v>
      </c>
      <c r="B488" s="148" t="s">
        <v>293</v>
      </c>
      <c r="C488" s="142" t="s">
        <v>43</v>
      </c>
      <c r="D488" s="225" t="s">
        <v>339</v>
      </c>
      <c r="E488" s="251"/>
      <c r="F488" s="143">
        <f>F489</f>
        <v>6040401</v>
      </c>
    </row>
    <row r="489" spans="1:6" ht="46.5">
      <c r="A489" s="227" t="s">
        <v>660</v>
      </c>
      <c r="B489" s="148" t="s">
        <v>293</v>
      </c>
      <c r="C489" s="142" t="s">
        <v>43</v>
      </c>
      <c r="D489" s="230" t="s">
        <v>387</v>
      </c>
      <c r="E489" s="251"/>
      <c r="F489" s="143">
        <f>F493</f>
        <v>6040401</v>
      </c>
    </row>
    <row r="490" spans="1:6" ht="62.25">
      <c r="A490" s="227" t="s">
        <v>661</v>
      </c>
      <c r="B490" s="148" t="s">
        <v>293</v>
      </c>
      <c r="C490" s="142" t="s">
        <v>43</v>
      </c>
      <c r="D490" s="230" t="s">
        <v>406</v>
      </c>
      <c r="E490" s="251"/>
      <c r="F490" s="143">
        <f>F491</f>
        <v>6040401</v>
      </c>
    </row>
    <row r="491" spans="1:6" ht="46.5">
      <c r="A491" s="131" t="s">
        <v>253</v>
      </c>
      <c r="B491" s="148" t="s">
        <v>293</v>
      </c>
      <c r="C491" s="142" t="s">
        <v>43</v>
      </c>
      <c r="D491" s="227" t="s">
        <v>473</v>
      </c>
      <c r="E491" s="251"/>
      <c r="F491" s="143">
        <f>F492</f>
        <v>6040401</v>
      </c>
    </row>
    <row r="492" spans="1:6" ht="50.25" customHeight="1">
      <c r="A492" s="233" t="s">
        <v>236</v>
      </c>
      <c r="B492" s="148" t="s">
        <v>293</v>
      </c>
      <c r="C492" s="142" t="s">
        <v>43</v>
      </c>
      <c r="D492" s="227" t="s">
        <v>252</v>
      </c>
      <c r="E492" s="251"/>
      <c r="F492" s="143">
        <f>F493</f>
        <v>6040401</v>
      </c>
    </row>
    <row r="493" spans="1:6" ht="19.5" customHeight="1">
      <c r="A493" s="161" t="s">
        <v>305</v>
      </c>
      <c r="B493" s="135" t="s">
        <v>293</v>
      </c>
      <c r="C493" s="141" t="s">
        <v>43</v>
      </c>
      <c r="D493" s="161" t="s">
        <v>252</v>
      </c>
      <c r="E493" s="146">
        <v>500</v>
      </c>
      <c r="F493" s="144">
        <f>'Ведомственная 2021'!G374</f>
        <v>6040401</v>
      </c>
    </row>
  </sheetData>
  <sheetProtection/>
  <autoFilter ref="B10:E493"/>
  <mergeCells count="4">
    <mergeCell ref="A5:F5"/>
    <mergeCell ref="D1:F1"/>
    <mergeCell ref="D3:F3"/>
    <mergeCell ref="B2:F2"/>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H531"/>
  <sheetViews>
    <sheetView showZeros="0" view="pageBreakPreview" zoomScale="80" zoomScaleNormal="75" zoomScaleSheetLayoutView="80" zoomScalePageLayoutView="0" workbookViewId="0" topLeftCell="A1">
      <selection activeCell="B2" sqref="B2:G4"/>
    </sheetView>
  </sheetViews>
  <sheetFormatPr defaultColWidth="9.125" defaultRowHeight="12.75"/>
  <cols>
    <col min="1" max="1" width="68.50390625" style="252" customWidth="1"/>
    <col min="2" max="2" width="8.50390625" style="3" customWidth="1"/>
    <col min="3" max="3" width="5.625" style="3" customWidth="1"/>
    <col min="4" max="4" width="6.50390625" style="3" customWidth="1"/>
    <col min="5" max="5" width="16.50390625" style="3" customWidth="1"/>
    <col min="6" max="6" width="6.375" style="3" customWidth="1"/>
    <col min="7" max="7" width="17.875" style="3" customWidth="1"/>
    <col min="8" max="16384" width="9.125" style="3" customWidth="1"/>
  </cols>
  <sheetData>
    <row r="1" spans="2:7" ht="16.5" customHeight="1">
      <c r="B1" s="324" t="s">
        <v>231</v>
      </c>
      <c r="C1" s="324"/>
      <c r="D1" s="324"/>
      <c r="E1" s="324"/>
      <c r="F1" s="324"/>
      <c r="G1" s="324"/>
    </row>
    <row r="2" spans="1:8" s="2" customFormat="1" ht="16.5" customHeight="1">
      <c r="A2" s="4"/>
      <c r="B2" s="329" t="s">
        <v>880</v>
      </c>
      <c r="C2" s="330"/>
      <c r="D2" s="330"/>
      <c r="E2" s="330"/>
      <c r="F2" s="330"/>
      <c r="G2" s="330"/>
      <c r="H2" s="85"/>
    </row>
    <row r="3" spans="1:8" s="2" customFormat="1" ht="16.5" customHeight="1">
      <c r="A3" s="253" t="s">
        <v>180</v>
      </c>
      <c r="B3" s="330"/>
      <c r="C3" s="330"/>
      <c r="D3" s="330"/>
      <c r="E3" s="330"/>
      <c r="F3" s="330"/>
      <c r="G3" s="330"/>
      <c r="H3" s="85"/>
    </row>
    <row r="4" spans="1:8" s="2" customFormat="1" ht="102" customHeight="1">
      <c r="A4" s="254"/>
      <c r="B4" s="330"/>
      <c r="C4" s="330"/>
      <c r="D4" s="330"/>
      <c r="E4" s="330"/>
      <c r="F4" s="330"/>
      <c r="G4" s="330"/>
      <c r="H4" s="85"/>
    </row>
    <row r="5" spans="1:8" s="2" customFormat="1" ht="4.5" customHeight="1" hidden="1">
      <c r="A5" s="253" t="s">
        <v>180</v>
      </c>
      <c r="B5" s="328"/>
      <c r="C5" s="328"/>
      <c r="D5" s="328"/>
      <c r="E5" s="328"/>
      <c r="F5" s="328"/>
      <c r="G5" s="328"/>
      <c r="H5" s="85"/>
    </row>
    <row r="6" spans="1:8" s="2" customFormat="1" ht="18.75" customHeight="1" hidden="1">
      <c r="A6" s="253" t="s">
        <v>180</v>
      </c>
      <c r="B6" s="328"/>
      <c r="C6" s="328"/>
      <c r="D6" s="328"/>
      <c r="E6" s="328"/>
      <c r="F6" s="328"/>
      <c r="G6" s="328"/>
      <c r="H6" s="85"/>
    </row>
    <row r="7" spans="1:8" s="2" customFormat="1" ht="15" hidden="1">
      <c r="A7" s="253" t="s">
        <v>180</v>
      </c>
      <c r="B7" s="5"/>
      <c r="C7" s="1"/>
      <c r="D7" s="1"/>
      <c r="E7" s="1"/>
      <c r="F7" s="1"/>
      <c r="G7" s="1"/>
      <c r="H7" s="85"/>
    </row>
    <row r="8" spans="1:8" s="2" customFormat="1" ht="18" customHeight="1">
      <c r="A8" s="295" t="s">
        <v>166</v>
      </c>
      <c r="B8" s="296"/>
      <c r="C8" s="255"/>
      <c r="D8" s="255"/>
      <c r="E8" s="255"/>
      <c r="F8" s="255"/>
      <c r="G8" s="85"/>
      <c r="H8" s="85"/>
    </row>
    <row r="9" spans="1:8" s="2" customFormat="1" ht="20.25" customHeight="1">
      <c r="A9" s="327" t="s">
        <v>596</v>
      </c>
      <c r="B9" s="327"/>
      <c r="C9" s="257"/>
      <c r="D9" s="257"/>
      <c r="E9" s="257"/>
      <c r="F9" s="257"/>
      <c r="G9" s="85"/>
      <c r="H9" s="85"/>
    </row>
    <row r="10" spans="1:8" s="2" customFormat="1" ht="20.25" hidden="1">
      <c r="A10" s="256"/>
      <c r="B10" s="258"/>
      <c r="C10" s="257"/>
      <c r="D10" s="257"/>
      <c r="E10" s="257"/>
      <c r="F10" s="257"/>
      <c r="G10" s="85"/>
      <c r="H10" s="85"/>
    </row>
    <row r="11" spans="1:8" s="2" customFormat="1" ht="14.25" customHeight="1">
      <c r="A11" s="259" t="s">
        <v>180</v>
      </c>
      <c r="B11" s="257"/>
      <c r="C11" s="257"/>
      <c r="D11" s="257"/>
      <c r="E11" s="257"/>
      <c r="F11" s="257"/>
      <c r="G11" s="171" t="s">
        <v>13</v>
      </c>
      <c r="H11" s="85"/>
    </row>
    <row r="12" spans="1:8" s="4" customFormat="1" ht="31.5" customHeight="1">
      <c r="A12" s="326" t="s">
        <v>29</v>
      </c>
      <c r="B12" s="326" t="s">
        <v>31</v>
      </c>
      <c r="C12" s="326" t="s">
        <v>299</v>
      </c>
      <c r="D12" s="326" t="s">
        <v>300</v>
      </c>
      <c r="E12" s="326" t="s">
        <v>301</v>
      </c>
      <c r="F12" s="326" t="s">
        <v>302</v>
      </c>
      <c r="G12" s="326" t="s">
        <v>336</v>
      </c>
      <c r="H12" s="107"/>
    </row>
    <row r="13" spans="1:8" s="4" customFormat="1" ht="3.75" customHeight="1">
      <c r="A13" s="326"/>
      <c r="B13" s="326"/>
      <c r="C13" s="326"/>
      <c r="D13" s="326"/>
      <c r="E13" s="326"/>
      <c r="F13" s="326"/>
      <c r="G13" s="326"/>
      <c r="H13" s="107"/>
    </row>
    <row r="14" spans="1:8" s="61" customFormat="1" ht="15">
      <c r="A14" s="149">
        <v>1</v>
      </c>
      <c r="B14" s="172">
        <v>2</v>
      </c>
      <c r="C14" s="172">
        <v>3</v>
      </c>
      <c r="D14" s="172">
        <v>4</v>
      </c>
      <c r="E14" s="172">
        <v>5</v>
      </c>
      <c r="F14" s="172">
        <v>6</v>
      </c>
      <c r="G14" s="172">
        <v>7</v>
      </c>
      <c r="H14" s="108"/>
    </row>
    <row r="15" spans="1:8" s="9" customFormat="1" ht="16.5" customHeight="1">
      <c r="A15" s="260" t="s">
        <v>169</v>
      </c>
      <c r="B15" s="261"/>
      <c r="C15" s="261"/>
      <c r="D15" s="261"/>
      <c r="E15" s="262"/>
      <c r="F15" s="261"/>
      <c r="G15" s="182">
        <f>G16+G328+G375+G487+G519</f>
        <v>499113807.03000003</v>
      </c>
      <c r="H15" s="85"/>
    </row>
    <row r="16" spans="1:8" s="62" customFormat="1" ht="15">
      <c r="A16" s="263" t="s">
        <v>41</v>
      </c>
      <c r="B16" s="147" t="s">
        <v>42</v>
      </c>
      <c r="C16" s="135"/>
      <c r="D16" s="135"/>
      <c r="E16" s="170"/>
      <c r="F16" s="135"/>
      <c r="G16" s="143">
        <f>G17+G123+G155+G208+G255+G287+G318+G280+G274</f>
        <v>98575241.31000002</v>
      </c>
      <c r="H16" s="109"/>
    </row>
    <row r="17" spans="1:8" s="63" customFormat="1" ht="16.5" customHeight="1">
      <c r="A17" s="152" t="s">
        <v>15</v>
      </c>
      <c r="B17" s="147" t="s">
        <v>42</v>
      </c>
      <c r="C17" s="148" t="s">
        <v>43</v>
      </c>
      <c r="D17" s="148"/>
      <c r="E17" s="169"/>
      <c r="F17" s="148"/>
      <c r="G17" s="183">
        <f>G18+G23+G46+G51+G41</f>
        <v>47236124.36</v>
      </c>
      <c r="H17" s="110"/>
    </row>
    <row r="18" spans="1:8" s="64" customFormat="1" ht="36" customHeight="1">
      <c r="A18" s="152" t="s">
        <v>17</v>
      </c>
      <c r="B18" s="147" t="s">
        <v>42</v>
      </c>
      <c r="C18" s="148" t="s">
        <v>43</v>
      </c>
      <c r="D18" s="148" t="s">
        <v>44</v>
      </c>
      <c r="E18" s="264"/>
      <c r="F18" s="148"/>
      <c r="G18" s="184">
        <f>G19</f>
        <v>1492795</v>
      </c>
      <c r="H18" s="110"/>
    </row>
    <row r="19" spans="1:8" s="65" customFormat="1" ht="33" customHeight="1">
      <c r="A19" s="139" t="s">
        <v>188</v>
      </c>
      <c r="B19" s="147" t="s">
        <v>42</v>
      </c>
      <c r="C19" s="148" t="s">
        <v>43</v>
      </c>
      <c r="D19" s="148" t="s">
        <v>44</v>
      </c>
      <c r="E19" s="139" t="s">
        <v>377</v>
      </c>
      <c r="F19" s="148"/>
      <c r="G19" s="184">
        <f>G22</f>
        <v>1492795</v>
      </c>
      <c r="H19" s="110"/>
    </row>
    <row r="20" spans="1:8" s="66" customFormat="1" ht="18" customHeight="1">
      <c r="A20" s="139" t="s">
        <v>189</v>
      </c>
      <c r="B20" s="134" t="s">
        <v>42</v>
      </c>
      <c r="C20" s="135" t="s">
        <v>43</v>
      </c>
      <c r="D20" s="135" t="s">
        <v>44</v>
      </c>
      <c r="E20" s="136" t="s">
        <v>378</v>
      </c>
      <c r="F20" s="135"/>
      <c r="G20" s="173">
        <f>G21</f>
        <v>1492795</v>
      </c>
      <c r="H20" s="110"/>
    </row>
    <row r="21" spans="1:8" s="65" customFormat="1" ht="33" customHeight="1">
      <c r="A21" s="133" t="s">
        <v>190</v>
      </c>
      <c r="B21" s="134" t="s">
        <v>42</v>
      </c>
      <c r="C21" s="135" t="s">
        <v>43</v>
      </c>
      <c r="D21" s="135" t="s">
        <v>44</v>
      </c>
      <c r="E21" s="170" t="s">
        <v>185</v>
      </c>
      <c r="F21" s="148"/>
      <c r="G21" s="173">
        <f>G22</f>
        <v>1492795</v>
      </c>
      <c r="H21" s="110"/>
    </row>
    <row r="22" spans="1:8" s="62" customFormat="1" ht="63.75" customHeight="1">
      <c r="A22" s="133" t="s">
        <v>54</v>
      </c>
      <c r="B22" s="134" t="s">
        <v>42</v>
      </c>
      <c r="C22" s="135" t="s">
        <v>43</v>
      </c>
      <c r="D22" s="135" t="s">
        <v>44</v>
      </c>
      <c r="E22" s="170" t="s">
        <v>185</v>
      </c>
      <c r="F22" s="149">
        <v>100</v>
      </c>
      <c r="G22" s="173">
        <f>1492795</f>
        <v>1492795</v>
      </c>
      <c r="H22" s="109"/>
    </row>
    <row r="23" spans="1:8" s="11" customFormat="1" ht="52.5" customHeight="1">
      <c r="A23" s="152" t="s">
        <v>304</v>
      </c>
      <c r="B23" s="147" t="s">
        <v>42</v>
      </c>
      <c r="C23" s="148" t="s">
        <v>43</v>
      </c>
      <c r="D23" s="148" t="s">
        <v>46</v>
      </c>
      <c r="E23" s="154"/>
      <c r="F23" s="148"/>
      <c r="G23" s="143">
        <f>G24+G29+G34</f>
        <v>15805580.84</v>
      </c>
      <c r="H23" s="17"/>
    </row>
    <row r="24" spans="1:8" s="6" customFormat="1" ht="17.25" customHeight="1">
      <c r="A24" s="139" t="s">
        <v>37</v>
      </c>
      <c r="B24" s="147" t="s">
        <v>42</v>
      </c>
      <c r="C24" s="148" t="s">
        <v>43</v>
      </c>
      <c r="D24" s="148" t="s">
        <v>46</v>
      </c>
      <c r="E24" s="139" t="s">
        <v>381</v>
      </c>
      <c r="F24" s="148"/>
      <c r="G24" s="143">
        <f>G25</f>
        <v>15443488.84</v>
      </c>
      <c r="H24" s="17"/>
    </row>
    <row r="25" spans="1:8" s="7" customFormat="1" ht="30" customHeight="1">
      <c r="A25" s="139" t="s">
        <v>39</v>
      </c>
      <c r="B25" s="134" t="s">
        <v>42</v>
      </c>
      <c r="C25" s="135" t="s">
        <v>43</v>
      </c>
      <c r="D25" s="135" t="s">
        <v>46</v>
      </c>
      <c r="E25" s="139" t="s">
        <v>382</v>
      </c>
      <c r="F25" s="149"/>
      <c r="G25" s="144">
        <f>G26</f>
        <v>15443488.84</v>
      </c>
      <c r="H25" s="85"/>
    </row>
    <row r="26" spans="1:8" s="7" customFormat="1" ht="30.75">
      <c r="A26" s="247" t="s">
        <v>184</v>
      </c>
      <c r="B26" s="134" t="s">
        <v>42</v>
      </c>
      <c r="C26" s="135" t="s">
        <v>43</v>
      </c>
      <c r="D26" s="135" t="s">
        <v>46</v>
      </c>
      <c r="E26" s="136" t="s">
        <v>10</v>
      </c>
      <c r="F26" s="149"/>
      <c r="G26" s="144">
        <f>G27+G28</f>
        <v>15443488.84</v>
      </c>
      <c r="H26" s="85"/>
    </row>
    <row r="27" spans="1:8" s="10" customFormat="1" ht="50.25" customHeight="1">
      <c r="A27" s="133" t="s">
        <v>54</v>
      </c>
      <c r="B27" s="134" t="s">
        <v>42</v>
      </c>
      <c r="C27" s="135" t="s">
        <v>43</v>
      </c>
      <c r="D27" s="135" t="s">
        <v>46</v>
      </c>
      <c r="E27" s="136" t="s">
        <v>10</v>
      </c>
      <c r="F27" s="149">
        <v>100</v>
      </c>
      <c r="G27" s="144">
        <f>14838115-185628-37391</f>
        <v>14615096</v>
      </c>
      <c r="H27" s="111"/>
    </row>
    <row r="28" spans="1:8" s="12" customFormat="1" ht="33" customHeight="1">
      <c r="A28" s="133" t="s">
        <v>164</v>
      </c>
      <c r="B28" s="134" t="s">
        <v>42</v>
      </c>
      <c r="C28" s="135" t="s">
        <v>43</v>
      </c>
      <c r="D28" s="135" t="s">
        <v>46</v>
      </c>
      <c r="E28" s="136" t="s">
        <v>10</v>
      </c>
      <c r="F28" s="149">
        <v>200</v>
      </c>
      <c r="G28" s="144">
        <f>753030+75362.84</f>
        <v>828392.84</v>
      </c>
      <c r="H28" s="3"/>
    </row>
    <row r="29" spans="1:8" s="6" customFormat="1" ht="62.25">
      <c r="A29" s="152" t="s">
        <v>611</v>
      </c>
      <c r="B29" s="147" t="s">
        <v>42</v>
      </c>
      <c r="C29" s="148" t="s">
        <v>43</v>
      </c>
      <c r="D29" s="148" t="s">
        <v>46</v>
      </c>
      <c r="E29" s="139" t="s">
        <v>383</v>
      </c>
      <c r="F29" s="148"/>
      <c r="G29" s="143">
        <f>G30</f>
        <v>31100</v>
      </c>
      <c r="H29" s="17"/>
    </row>
    <row r="30" spans="1:8" s="5" customFormat="1" ht="100.5" customHeight="1">
      <c r="A30" s="152" t="s">
        <v>612</v>
      </c>
      <c r="B30" s="147" t="s">
        <v>42</v>
      </c>
      <c r="C30" s="148" t="s">
        <v>43</v>
      </c>
      <c r="D30" s="148" t="s">
        <v>46</v>
      </c>
      <c r="E30" s="139" t="s">
        <v>384</v>
      </c>
      <c r="F30" s="148"/>
      <c r="G30" s="143">
        <f>G31</f>
        <v>31100</v>
      </c>
      <c r="H30" s="17"/>
    </row>
    <row r="31" spans="1:8" s="5" customFormat="1" ht="69" customHeight="1">
      <c r="A31" s="152" t="s">
        <v>564</v>
      </c>
      <c r="B31" s="147" t="s">
        <v>42</v>
      </c>
      <c r="C31" s="148" t="s">
        <v>43</v>
      </c>
      <c r="D31" s="148" t="s">
        <v>46</v>
      </c>
      <c r="E31" s="139" t="s">
        <v>466</v>
      </c>
      <c r="F31" s="148"/>
      <c r="G31" s="143">
        <f>G32</f>
        <v>31100</v>
      </c>
      <c r="H31" s="17"/>
    </row>
    <row r="32" spans="1:8" s="5" customFormat="1" ht="63" customHeight="1">
      <c r="A32" s="150" t="s">
        <v>566</v>
      </c>
      <c r="B32" s="147" t="s">
        <v>42</v>
      </c>
      <c r="C32" s="148" t="s">
        <v>43</v>
      </c>
      <c r="D32" s="148" t="s">
        <v>46</v>
      </c>
      <c r="E32" s="139" t="s">
        <v>237</v>
      </c>
      <c r="F32" s="148"/>
      <c r="G32" s="143">
        <f>G33</f>
        <v>31100</v>
      </c>
      <c r="H32" s="17"/>
    </row>
    <row r="33" spans="1:8" s="5" customFormat="1" ht="66.75" customHeight="1">
      <c r="A33" s="133" t="s">
        <v>54</v>
      </c>
      <c r="B33" s="134" t="s">
        <v>42</v>
      </c>
      <c r="C33" s="135" t="s">
        <v>43</v>
      </c>
      <c r="D33" s="135" t="s">
        <v>46</v>
      </c>
      <c r="E33" s="136" t="s">
        <v>237</v>
      </c>
      <c r="F33" s="149">
        <v>100</v>
      </c>
      <c r="G33" s="144">
        <v>31100</v>
      </c>
      <c r="H33" s="17"/>
    </row>
    <row r="34" spans="1:8" s="5" customFormat="1" ht="18" customHeight="1">
      <c r="A34" s="152" t="s">
        <v>38</v>
      </c>
      <c r="B34" s="147" t="s">
        <v>42</v>
      </c>
      <c r="C34" s="148" t="s">
        <v>43</v>
      </c>
      <c r="D34" s="148" t="s">
        <v>46</v>
      </c>
      <c r="E34" s="139" t="s">
        <v>385</v>
      </c>
      <c r="F34" s="151"/>
      <c r="G34" s="143">
        <f>G35</f>
        <v>330992</v>
      </c>
      <c r="H34" s="17"/>
    </row>
    <row r="35" spans="1:8" s="5" customFormat="1" ht="35.25" customHeight="1">
      <c r="A35" s="152" t="s">
        <v>5</v>
      </c>
      <c r="B35" s="147" t="s">
        <v>42</v>
      </c>
      <c r="C35" s="148" t="s">
        <v>43</v>
      </c>
      <c r="D35" s="148" t="s">
        <v>46</v>
      </c>
      <c r="E35" s="139" t="s">
        <v>386</v>
      </c>
      <c r="F35" s="151"/>
      <c r="G35" s="143">
        <f>G36+G39</f>
        <v>330992</v>
      </c>
      <c r="H35" s="17"/>
    </row>
    <row r="36" spans="1:8" s="8" customFormat="1" ht="51.75" customHeight="1">
      <c r="A36" s="152" t="s">
        <v>309</v>
      </c>
      <c r="B36" s="147" t="s">
        <v>42</v>
      </c>
      <c r="C36" s="148" t="s">
        <v>43</v>
      </c>
      <c r="D36" s="148" t="s">
        <v>46</v>
      </c>
      <c r="E36" s="139" t="s">
        <v>186</v>
      </c>
      <c r="F36" s="148"/>
      <c r="G36" s="143">
        <f>G37+G38</f>
        <v>311000</v>
      </c>
      <c r="H36" s="85"/>
    </row>
    <row r="37" spans="1:8" s="10" customFormat="1" ht="69" customHeight="1">
      <c r="A37" s="133" t="s">
        <v>54</v>
      </c>
      <c r="B37" s="134" t="s">
        <v>42</v>
      </c>
      <c r="C37" s="135" t="s">
        <v>43</v>
      </c>
      <c r="D37" s="135" t="s">
        <v>46</v>
      </c>
      <c r="E37" s="136" t="s">
        <v>186</v>
      </c>
      <c r="F37" s="149">
        <v>100</v>
      </c>
      <c r="G37" s="144">
        <v>305800</v>
      </c>
      <c r="H37" s="111"/>
    </row>
    <row r="38" spans="1:8" s="10" customFormat="1" ht="37.5" customHeight="1">
      <c r="A38" s="133" t="s">
        <v>164</v>
      </c>
      <c r="B38" s="134" t="s">
        <v>42</v>
      </c>
      <c r="C38" s="135" t="s">
        <v>43</v>
      </c>
      <c r="D38" s="135" t="s">
        <v>46</v>
      </c>
      <c r="E38" s="136" t="s">
        <v>186</v>
      </c>
      <c r="F38" s="149">
        <v>200</v>
      </c>
      <c r="G38" s="144">
        <v>5200</v>
      </c>
      <c r="H38" s="111"/>
    </row>
    <row r="39" spans="1:8" s="13" customFormat="1" ht="33.75" customHeight="1">
      <c r="A39" s="138" t="s">
        <v>184</v>
      </c>
      <c r="B39" s="147" t="s">
        <v>42</v>
      </c>
      <c r="C39" s="148" t="s">
        <v>43</v>
      </c>
      <c r="D39" s="148" t="s">
        <v>46</v>
      </c>
      <c r="E39" s="139" t="s">
        <v>591</v>
      </c>
      <c r="F39" s="149"/>
      <c r="G39" s="143">
        <f>G40</f>
        <v>19992</v>
      </c>
      <c r="H39" s="111"/>
    </row>
    <row r="40" spans="1:8" s="13" customFormat="1" ht="60.75" customHeight="1">
      <c r="A40" s="133" t="s">
        <v>54</v>
      </c>
      <c r="B40" s="147" t="s">
        <v>42</v>
      </c>
      <c r="C40" s="148" t="s">
        <v>43</v>
      </c>
      <c r="D40" s="148" t="s">
        <v>46</v>
      </c>
      <c r="E40" s="139" t="s">
        <v>591</v>
      </c>
      <c r="F40" s="149">
        <v>100</v>
      </c>
      <c r="G40" s="144">
        <v>19992</v>
      </c>
      <c r="H40" s="111"/>
    </row>
    <row r="41" spans="1:8" s="13" customFormat="1" ht="23.25" customHeight="1">
      <c r="A41" s="157" t="s">
        <v>835</v>
      </c>
      <c r="B41" s="147" t="s">
        <v>42</v>
      </c>
      <c r="C41" s="148" t="s">
        <v>43</v>
      </c>
      <c r="D41" s="148" t="s">
        <v>483</v>
      </c>
      <c r="E41" s="297"/>
      <c r="F41" s="151"/>
      <c r="G41" s="143">
        <f>G42</f>
        <v>827</v>
      </c>
      <c r="H41" s="111"/>
    </row>
    <row r="42" spans="1:8" s="13" customFormat="1" ht="23.25" customHeight="1">
      <c r="A42" s="157" t="s">
        <v>38</v>
      </c>
      <c r="B42" s="147" t="s">
        <v>42</v>
      </c>
      <c r="C42" s="148" t="s">
        <v>43</v>
      </c>
      <c r="D42" s="148" t="s">
        <v>483</v>
      </c>
      <c r="E42" s="297" t="s">
        <v>385</v>
      </c>
      <c r="F42" s="151"/>
      <c r="G42" s="143">
        <f>G43</f>
        <v>827</v>
      </c>
      <c r="H42" s="111"/>
    </row>
    <row r="43" spans="1:8" s="13" customFormat="1" ht="17.25" customHeight="1">
      <c r="A43" s="157" t="s">
        <v>5</v>
      </c>
      <c r="B43" s="147" t="s">
        <v>42</v>
      </c>
      <c r="C43" s="148" t="s">
        <v>43</v>
      </c>
      <c r="D43" s="148" t="s">
        <v>483</v>
      </c>
      <c r="E43" s="297" t="s">
        <v>386</v>
      </c>
      <c r="F43" s="151"/>
      <c r="G43" s="143">
        <f>G44</f>
        <v>827</v>
      </c>
      <c r="H43" s="111"/>
    </row>
    <row r="44" spans="1:8" s="13" customFormat="1" ht="51.75" customHeight="1">
      <c r="A44" s="293" t="s">
        <v>836</v>
      </c>
      <c r="B44" s="134" t="s">
        <v>42</v>
      </c>
      <c r="C44" s="135" t="s">
        <v>43</v>
      </c>
      <c r="D44" s="135" t="s">
        <v>483</v>
      </c>
      <c r="E44" s="298" t="s">
        <v>837</v>
      </c>
      <c r="F44" s="149"/>
      <c r="G44" s="144">
        <f>G45</f>
        <v>827</v>
      </c>
      <c r="H44" s="111"/>
    </row>
    <row r="45" spans="1:8" s="13" customFormat="1" ht="30" customHeight="1">
      <c r="A45" s="293" t="s">
        <v>164</v>
      </c>
      <c r="B45" s="134" t="s">
        <v>42</v>
      </c>
      <c r="C45" s="135" t="s">
        <v>43</v>
      </c>
      <c r="D45" s="135" t="s">
        <v>483</v>
      </c>
      <c r="E45" s="298" t="s">
        <v>837</v>
      </c>
      <c r="F45" s="149">
        <v>200</v>
      </c>
      <c r="G45" s="144">
        <v>827</v>
      </c>
      <c r="H45" s="111"/>
    </row>
    <row r="46" spans="1:8" s="11" customFormat="1" ht="16.5">
      <c r="A46" s="152" t="s">
        <v>176</v>
      </c>
      <c r="B46" s="147" t="s">
        <v>42</v>
      </c>
      <c r="C46" s="148" t="s">
        <v>43</v>
      </c>
      <c r="D46" s="148" t="s">
        <v>282</v>
      </c>
      <c r="E46" s="265"/>
      <c r="F46" s="148"/>
      <c r="G46" s="143">
        <f>G47</f>
        <v>400000</v>
      </c>
      <c r="H46" s="17"/>
    </row>
    <row r="47" spans="1:8" s="14" customFormat="1" ht="15.75">
      <c r="A47" s="139" t="s">
        <v>142</v>
      </c>
      <c r="B47" s="147" t="s">
        <v>42</v>
      </c>
      <c r="C47" s="148" t="s">
        <v>43</v>
      </c>
      <c r="D47" s="148" t="s">
        <v>282</v>
      </c>
      <c r="E47" s="139" t="s">
        <v>390</v>
      </c>
      <c r="F47" s="148"/>
      <c r="G47" s="143">
        <f>G48</f>
        <v>400000</v>
      </c>
      <c r="H47" s="112"/>
    </row>
    <row r="48" spans="1:8" s="14" customFormat="1" ht="30" customHeight="1">
      <c r="A48" s="131" t="s">
        <v>6</v>
      </c>
      <c r="B48" s="147" t="s">
        <v>42</v>
      </c>
      <c r="C48" s="148" t="s">
        <v>43</v>
      </c>
      <c r="D48" s="148" t="s">
        <v>282</v>
      </c>
      <c r="E48" s="139" t="s">
        <v>391</v>
      </c>
      <c r="F48" s="148"/>
      <c r="G48" s="143">
        <f>G49</f>
        <v>400000</v>
      </c>
      <c r="H48" s="112"/>
    </row>
    <row r="49" spans="1:8" s="15" customFormat="1" ht="30.75" customHeight="1">
      <c r="A49" s="247" t="s">
        <v>6</v>
      </c>
      <c r="B49" s="134" t="s">
        <v>42</v>
      </c>
      <c r="C49" s="135" t="s">
        <v>43</v>
      </c>
      <c r="D49" s="135" t="s">
        <v>282</v>
      </c>
      <c r="E49" s="136" t="s">
        <v>187</v>
      </c>
      <c r="F49" s="135"/>
      <c r="G49" s="144">
        <f>G50</f>
        <v>400000</v>
      </c>
      <c r="H49" s="112"/>
    </row>
    <row r="50" spans="1:8" s="16" customFormat="1" ht="15">
      <c r="A50" s="133" t="s">
        <v>285</v>
      </c>
      <c r="B50" s="134" t="s">
        <v>42</v>
      </c>
      <c r="C50" s="135" t="s">
        <v>43</v>
      </c>
      <c r="D50" s="135" t="s">
        <v>282</v>
      </c>
      <c r="E50" s="136" t="s">
        <v>187</v>
      </c>
      <c r="F50" s="149">
        <v>800</v>
      </c>
      <c r="G50" s="144">
        <v>400000</v>
      </c>
      <c r="H50" s="3"/>
    </row>
    <row r="51" spans="1:8" s="11" customFormat="1" ht="16.5">
      <c r="A51" s="152" t="s">
        <v>18</v>
      </c>
      <c r="B51" s="147" t="s">
        <v>42</v>
      </c>
      <c r="C51" s="148" t="s">
        <v>43</v>
      </c>
      <c r="D51" s="148" t="s">
        <v>170</v>
      </c>
      <c r="E51" s="265"/>
      <c r="F51" s="148"/>
      <c r="G51" s="143">
        <f>G52+G83+G88+G96+G101+G106+G74</f>
        <v>29536921.52</v>
      </c>
      <c r="H51" s="17"/>
    </row>
    <row r="52" spans="1:8" s="12" customFormat="1" ht="35.25" customHeight="1">
      <c r="A52" s="139" t="s">
        <v>615</v>
      </c>
      <c r="B52" s="147" t="s">
        <v>42</v>
      </c>
      <c r="C52" s="148" t="s">
        <v>43</v>
      </c>
      <c r="D52" s="148" t="s">
        <v>170</v>
      </c>
      <c r="E52" s="154" t="s">
        <v>392</v>
      </c>
      <c r="F52" s="151"/>
      <c r="G52" s="143">
        <f>G53+G61+G57</f>
        <v>1495302</v>
      </c>
      <c r="H52" s="3"/>
    </row>
    <row r="53" spans="1:8" s="12" customFormat="1" ht="66" customHeight="1">
      <c r="A53" s="139" t="s">
        <v>662</v>
      </c>
      <c r="B53" s="147" t="s">
        <v>42</v>
      </c>
      <c r="C53" s="148" t="s">
        <v>43</v>
      </c>
      <c r="D53" s="148" t="s">
        <v>170</v>
      </c>
      <c r="E53" s="154" t="s">
        <v>408</v>
      </c>
      <c r="F53" s="151"/>
      <c r="G53" s="143">
        <f>G54</f>
        <v>82864</v>
      </c>
      <c r="H53" s="3"/>
    </row>
    <row r="54" spans="1:8" s="12" customFormat="1" ht="53.25" customHeight="1">
      <c r="A54" s="139" t="s">
        <v>191</v>
      </c>
      <c r="B54" s="147" t="s">
        <v>42</v>
      </c>
      <c r="C54" s="148" t="s">
        <v>43</v>
      </c>
      <c r="D54" s="148" t="s">
        <v>170</v>
      </c>
      <c r="E54" s="139" t="s">
        <v>431</v>
      </c>
      <c r="F54" s="151"/>
      <c r="G54" s="143">
        <f>G55</f>
        <v>82864</v>
      </c>
      <c r="H54" s="3"/>
    </row>
    <row r="55" spans="1:8" s="12" customFormat="1" ht="46.5">
      <c r="A55" s="247" t="s">
        <v>1</v>
      </c>
      <c r="B55" s="134" t="s">
        <v>42</v>
      </c>
      <c r="C55" s="135" t="s">
        <v>43</v>
      </c>
      <c r="D55" s="135" t="s">
        <v>170</v>
      </c>
      <c r="E55" s="136" t="s">
        <v>192</v>
      </c>
      <c r="F55" s="149"/>
      <c r="G55" s="144">
        <f>G56</f>
        <v>82864</v>
      </c>
      <c r="H55" s="3"/>
    </row>
    <row r="56" spans="1:8" s="12" customFormat="1" ht="30.75">
      <c r="A56" s="133" t="s">
        <v>55</v>
      </c>
      <c r="B56" s="134" t="s">
        <v>42</v>
      </c>
      <c r="C56" s="135" t="s">
        <v>43</v>
      </c>
      <c r="D56" s="135" t="s">
        <v>170</v>
      </c>
      <c r="E56" s="136" t="s">
        <v>192</v>
      </c>
      <c r="F56" s="149">
        <v>600</v>
      </c>
      <c r="G56" s="144">
        <f>124300-41436</f>
        <v>82864</v>
      </c>
      <c r="H56" s="3"/>
    </row>
    <row r="57" spans="1:8" s="12" customFormat="1" ht="66.75" customHeight="1">
      <c r="A57" s="139" t="s">
        <v>663</v>
      </c>
      <c r="B57" s="147" t="s">
        <v>42</v>
      </c>
      <c r="C57" s="148" t="s">
        <v>43</v>
      </c>
      <c r="D57" s="148" t="s">
        <v>170</v>
      </c>
      <c r="E57" s="154" t="s">
        <v>410</v>
      </c>
      <c r="F57" s="151"/>
      <c r="G57" s="143">
        <f>G59</f>
        <v>59000</v>
      </c>
      <c r="H57" s="3"/>
    </row>
    <row r="58" spans="1:8" s="12" customFormat="1" ht="46.5">
      <c r="A58" s="152" t="s">
        <v>193</v>
      </c>
      <c r="B58" s="147" t="s">
        <v>42</v>
      </c>
      <c r="C58" s="148" t="s">
        <v>43</v>
      </c>
      <c r="D58" s="148" t="s">
        <v>170</v>
      </c>
      <c r="E58" s="169" t="s">
        <v>432</v>
      </c>
      <c r="F58" s="151"/>
      <c r="G58" s="143">
        <f>G59</f>
        <v>59000</v>
      </c>
      <c r="H58" s="3"/>
    </row>
    <row r="59" spans="1:8" s="12" customFormat="1" ht="15">
      <c r="A59" s="136" t="s">
        <v>194</v>
      </c>
      <c r="B59" s="134" t="s">
        <v>42</v>
      </c>
      <c r="C59" s="135" t="s">
        <v>43</v>
      </c>
      <c r="D59" s="135" t="s">
        <v>170</v>
      </c>
      <c r="E59" s="136" t="s">
        <v>288</v>
      </c>
      <c r="F59" s="149"/>
      <c r="G59" s="144">
        <f>G60</f>
        <v>59000</v>
      </c>
      <c r="H59" s="3"/>
    </row>
    <row r="60" spans="1:8" s="12" customFormat="1" ht="30.75">
      <c r="A60" s="133" t="s">
        <v>164</v>
      </c>
      <c r="B60" s="134" t="s">
        <v>42</v>
      </c>
      <c r="C60" s="135" t="s">
        <v>43</v>
      </c>
      <c r="D60" s="135" t="s">
        <v>170</v>
      </c>
      <c r="E60" s="136" t="s">
        <v>288</v>
      </c>
      <c r="F60" s="149">
        <v>200</v>
      </c>
      <c r="G60" s="144">
        <v>59000</v>
      </c>
      <c r="H60" s="3"/>
    </row>
    <row r="61" spans="1:8" s="10" customFormat="1" ht="63" customHeight="1">
      <c r="A61" s="139" t="s">
        <v>618</v>
      </c>
      <c r="B61" s="147" t="s">
        <v>42</v>
      </c>
      <c r="C61" s="148" t="s">
        <v>43</v>
      </c>
      <c r="D61" s="148" t="s">
        <v>170</v>
      </c>
      <c r="E61" s="154" t="s">
        <v>409</v>
      </c>
      <c r="F61" s="149"/>
      <c r="G61" s="143">
        <f>G62+G68+G71</f>
        <v>1353438</v>
      </c>
      <c r="H61" s="111"/>
    </row>
    <row r="62" spans="1:8" s="10" customFormat="1" ht="67.5" customHeight="1">
      <c r="A62" s="131" t="s">
        <v>195</v>
      </c>
      <c r="B62" s="147" t="s">
        <v>42</v>
      </c>
      <c r="C62" s="148" t="s">
        <v>43</v>
      </c>
      <c r="D62" s="148" t="s">
        <v>170</v>
      </c>
      <c r="E62" s="139" t="s">
        <v>435</v>
      </c>
      <c r="F62" s="137"/>
      <c r="G62" s="143">
        <f>G63+G66</f>
        <v>1232438</v>
      </c>
      <c r="H62" s="111"/>
    </row>
    <row r="63" spans="1:8" s="10" customFormat="1" ht="48" customHeight="1">
      <c r="A63" s="133" t="s">
        <v>0</v>
      </c>
      <c r="B63" s="134" t="s">
        <v>42</v>
      </c>
      <c r="C63" s="135" t="s">
        <v>43</v>
      </c>
      <c r="D63" s="135" t="s">
        <v>170</v>
      </c>
      <c r="E63" s="136" t="s">
        <v>196</v>
      </c>
      <c r="F63" s="137"/>
      <c r="G63" s="143">
        <f>G64+G65</f>
        <v>964100</v>
      </c>
      <c r="H63" s="111"/>
    </row>
    <row r="64" spans="1:8" s="8" customFormat="1" ht="67.5" customHeight="1">
      <c r="A64" s="133" t="s">
        <v>54</v>
      </c>
      <c r="B64" s="134" t="s">
        <v>42</v>
      </c>
      <c r="C64" s="135" t="s">
        <v>43</v>
      </c>
      <c r="D64" s="135" t="s">
        <v>170</v>
      </c>
      <c r="E64" s="136" t="s">
        <v>196</v>
      </c>
      <c r="F64" s="137">
        <v>100</v>
      </c>
      <c r="G64" s="144">
        <v>917400</v>
      </c>
      <c r="H64" s="85"/>
    </row>
    <row r="65" spans="1:8" s="8" customFormat="1" ht="44.25" customHeight="1">
      <c r="A65" s="133" t="s">
        <v>164</v>
      </c>
      <c r="B65" s="134" t="s">
        <v>42</v>
      </c>
      <c r="C65" s="135" t="s">
        <v>43</v>
      </c>
      <c r="D65" s="135" t="s">
        <v>170</v>
      </c>
      <c r="E65" s="136" t="s">
        <v>196</v>
      </c>
      <c r="F65" s="137">
        <v>200</v>
      </c>
      <c r="G65" s="144">
        <v>46700</v>
      </c>
      <c r="H65" s="85"/>
    </row>
    <row r="66" spans="1:8" s="10" customFormat="1" ht="36.75" customHeight="1">
      <c r="A66" s="131" t="s">
        <v>184</v>
      </c>
      <c r="B66" s="147" t="s">
        <v>42</v>
      </c>
      <c r="C66" s="148" t="s">
        <v>43</v>
      </c>
      <c r="D66" s="148" t="s">
        <v>170</v>
      </c>
      <c r="E66" s="139" t="s">
        <v>519</v>
      </c>
      <c r="F66" s="137"/>
      <c r="G66" s="143">
        <f>G67</f>
        <v>268338</v>
      </c>
      <c r="H66" s="111"/>
    </row>
    <row r="67" spans="1:8" s="10" customFormat="1" ht="36.75" customHeight="1">
      <c r="A67" s="140" t="s">
        <v>54</v>
      </c>
      <c r="B67" s="134" t="s">
        <v>42</v>
      </c>
      <c r="C67" s="135" t="s">
        <v>43</v>
      </c>
      <c r="D67" s="135" t="s">
        <v>170</v>
      </c>
      <c r="E67" s="136" t="s">
        <v>519</v>
      </c>
      <c r="F67" s="137">
        <v>100</v>
      </c>
      <c r="G67" s="144">
        <f>146280+122058</f>
        <v>268338</v>
      </c>
      <c r="H67" s="111"/>
    </row>
    <row r="68" spans="1:8" s="13" customFormat="1" ht="66.75" customHeight="1">
      <c r="A68" s="152" t="s">
        <v>241</v>
      </c>
      <c r="B68" s="147" t="s">
        <v>42</v>
      </c>
      <c r="C68" s="148" t="s">
        <v>43</v>
      </c>
      <c r="D68" s="148" t="s">
        <v>170</v>
      </c>
      <c r="E68" s="139" t="s">
        <v>433</v>
      </c>
      <c r="F68" s="151"/>
      <c r="G68" s="143">
        <f>G69</f>
        <v>5000</v>
      </c>
      <c r="H68" s="111"/>
    </row>
    <row r="69" spans="1:8" s="13" customFormat="1" ht="18.75" customHeight="1">
      <c r="A69" s="136" t="s">
        <v>194</v>
      </c>
      <c r="B69" s="134" t="s">
        <v>42</v>
      </c>
      <c r="C69" s="135" t="s">
        <v>43</v>
      </c>
      <c r="D69" s="135" t="s">
        <v>170</v>
      </c>
      <c r="E69" s="136" t="s">
        <v>198</v>
      </c>
      <c r="F69" s="137"/>
      <c r="G69" s="144">
        <f>G70</f>
        <v>5000</v>
      </c>
      <c r="H69" s="111"/>
    </row>
    <row r="70" spans="1:8" s="13" customFormat="1" ht="36" customHeight="1">
      <c r="A70" s="133" t="s">
        <v>164</v>
      </c>
      <c r="B70" s="134" t="s">
        <v>42</v>
      </c>
      <c r="C70" s="135" t="s">
        <v>43</v>
      </c>
      <c r="D70" s="135" t="s">
        <v>170</v>
      </c>
      <c r="E70" s="136" t="s">
        <v>198</v>
      </c>
      <c r="F70" s="149">
        <v>200</v>
      </c>
      <c r="G70" s="144">
        <v>5000</v>
      </c>
      <c r="H70" s="111"/>
    </row>
    <row r="71" spans="1:8" s="13" customFormat="1" ht="42" customHeight="1">
      <c r="A71" s="131" t="s">
        <v>197</v>
      </c>
      <c r="B71" s="147" t="s">
        <v>42</v>
      </c>
      <c r="C71" s="148" t="s">
        <v>43</v>
      </c>
      <c r="D71" s="148" t="s">
        <v>170</v>
      </c>
      <c r="E71" s="139" t="s">
        <v>434</v>
      </c>
      <c r="F71" s="151"/>
      <c r="G71" s="143">
        <f>G72</f>
        <v>116000</v>
      </c>
      <c r="H71" s="111"/>
    </row>
    <row r="72" spans="1:8" s="13" customFormat="1" ht="22.5" customHeight="1">
      <c r="A72" s="136" t="s">
        <v>194</v>
      </c>
      <c r="B72" s="134" t="s">
        <v>42</v>
      </c>
      <c r="C72" s="135" t="s">
        <v>43</v>
      </c>
      <c r="D72" s="135" t="s">
        <v>170</v>
      </c>
      <c r="E72" s="136" t="s">
        <v>199</v>
      </c>
      <c r="F72" s="137"/>
      <c r="G72" s="144">
        <f>G73</f>
        <v>116000</v>
      </c>
      <c r="H72" s="111"/>
    </row>
    <row r="73" spans="1:8" s="13" customFormat="1" ht="36" customHeight="1">
      <c r="A73" s="133" t="s">
        <v>164</v>
      </c>
      <c r="B73" s="134" t="s">
        <v>42</v>
      </c>
      <c r="C73" s="135" t="s">
        <v>43</v>
      </c>
      <c r="D73" s="135" t="s">
        <v>170</v>
      </c>
      <c r="E73" s="136" t="s">
        <v>199</v>
      </c>
      <c r="F73" s="137">
        <v>200</v>
      </c>
      <c r="G73" s="144">
        <v>116000</v>
      </c>
      <c r="H73" s="111"/>
    </row>
    <row r="74" spans="1:8" s="13" customFormat="1" ht="53.25" customHeight="1">
      <c r="A74" s="152" t="s">
        <v>619</v>
      </c>
      <c r="B74" s="147" t="s">
        <v>42</v>
      </c>
      <c r="C74" s="148" t="s">
        <v>43</v>
      </c>
      <c r="D74" s="148" t="s">
        <v>170</v>
      </c>
      <c r="E74" s="154" t="s">
        <v>393</v>
      </c>
      <c r="F74" s="160"/>
      <c r="G74" s="143">
        <f>G75</f>
        <v>1289000</v>
      </c>
      <c r="H74" s="111"/>
    </row>
    <row r="75" spans="1:8" s="13" customFormat="1" ht="78.75" customHeight="1">
      <c r="A75" s="152" t="s">
        <v>620</v>
      </c>
      <c r="B75" s="147" t="s">
        <v>42</v>
      </c>
      <c r="C75" s="148" t="s">
        <v>43</v>
      </c>
      <c r="D75" s="148" t="s">
        <v>170</v>
      </c>
      <c r="E75" s="139" t="s">
        <v>430</v>
      </c>
      <c r="F75" s="160"/>
      <c r="G75" s="143">
        <f>G76</f>
        <v>1289000</v>
      </c>
      <c r="H75" s="111"/>
    </row>
    <row r="76" spans="1:8" s="13" customFormat="1" ht="50.25" customHeight="1">
      <c r="A76" s="152" t="s">
        <v>132</v>
      </c>
      <c r="B76" s="147" t="s">
        <v>42</v>
      </c>
      <c r="C76" s="148" t="s">
        <v>43</v>
      </c>
      <c r="D76" s="148" t="s">
        <v>170</v>
      </c>
      <c r="E76" s="139" t="s">
        <v>436</v>
      </c>
      <c r="F76" s="160"/>
      <c r="G76" s="143">
        <f>G79+G81+G77</f>
        <v>1289000</v>
      </c>
      <c r="H76" s="111"/>
    </row>
    <row r="77" spans="1:8" s="13" customFormat="1" ht="33.75" customHeight="1">
      <c r="A77" s="152" t="s">
        <v>806</v>
      </c>
      <c r="B77" s="147" t="s">
        <v>42</v>
      </c>
      <c r="C77" s="148" t="s">
        <v>43</v>
      </c>
      <c r="D77" s="148" t="s">
        <v>170</v>
      </c>
      <c r="E77" s="139" t="s">
        <v>805</v>
      </c>
      <c r="F77" s="160"/>
      <c r="G77" s="143">
        <f>G78</f>
        <v>285000</v>
      </c>
      <c r="H77" s="111"/>
    </row>
    <row r="78" spans="1:8" s="13" customFormat="1" ht="34.5" customHeight="1">
      <c r="A78" s="133" t="s">
        <v>164</v>
      </c>
      <c r="B78" s="134" t="s">
        <v>42</v>
      </c>
      <c r="C78" s="135" t="s">
        <v>43</v>
      </c>
      <c r="D78" s="135" t="s">
        <v>170</v>
      </c>
      <c r="E78" s="136" t="s">
        <v>805</v>
      </c>
      <c r="F78" s="137">
        <v>200</v>
      </c>
      <c r="G78" s="144">
        <v>285000</v>
      </c>
      <c r="H78" s="111"/>
    </row>
    <row r="79" spans="1:8" s="13" customFormat="1" ht="18" customHeight="1">
      <c r="A79" s="152" t="s">
        <v>331</v>
      </c>
      <c r="B79" s="147" t="s">
        <v>42</v>
      </c>
      <c r="C79" s="148" t="s">
        <v>43</v>
      </c>
      <c r="D79" s="148" t="s">
        <v>170</v>
      </c>
      <c r="E79" s="139" t="s">
        <v>332</v>
      </c>
      <c r="F79" s="160"/>
      <c r="G79" s="143">
        <f>G80</f>
        <v>430000</v>
      </c>
      <c r="H79" s="111"/>
    </row>
    <row r="80" spans="1:8" s="13" customFormat="1" ht="34.5" customHeight="1">
      <c r="A80" s="133" t="s">
        <v>164</v>
      </c>
      <c r="B80" s="134" t="s">
        <v>42</v>
      </c>
      <c r="C80" s="135" t="s">
        <v>43</v>
      </c>
      <c r="D80" s="135" t="s">
        <v>170</v>
      </c>
      <c r="E80" s="136" t="s">
        <v>332</v>
      </c>
      <c r="F80" s="137">
        <v>200</v>
      </c>
      <c r="G80" s="144">
        <v>430000</v>
      </c>
      <c r="H80" s="111"/>
    </row>
    <row r="81" spans="1:8" s="13" customFormat="1" ht="18" customHeight="1">
      <c r="A81" s="152" t="s">
        <v>133</v>
      </c>
      <c r="B81" s="147" t="s">
        <v>42</v>
      </c>
      <c r="C81" s="148" t="s">
        <v>43</v>
      </c>
      <c r="D81" s="148" t="s">
        <v>170</v>
      </c>
      <c r="E81" s="139" t="s">
        <v>134</v>
      </c>
      <c r="F81" s="160"/>
      <c r="G81" s="143">
        <f>G82</f>
        <v>574000</v>
      </c>
      <c r="H81" s="111"/>
    </row>
    <row r="82" spans="1:8" s="13" customFormat="1" ht="36" customHeight="1">
      <c r="A82" s="133" t="s">
        <v>164</v>
      </c>
      <c r="B82" s="134" t="s">
        <v>42</v>
      </c>
      <c r="C82" s="135" t="s">
        <v>43</v>
      </c>
      <c r="D82" s="135" t="s">
        <v>170</v>
      </c>
      <c r="E82" s="136" t="s">
        <v>134</v>
      </c>
      <c r="F82" s="137">
        <v>200</v>
      </c>
      <c r="G82" s="144">
        <v>574000</v>
      </c>
      <c r="H82" s="111"/>
    </row>
    <row r="83" spans="1:8" s="13" customFormat="1" ht="35.25" customHeight="1">
      <c r="A83" s="152" t="s">
        <v>621</v>
      </c>
      <c r="B83" s="147" t="s">
        <v>42</v>
      </c>
      <c r="C83" s="148" t="s">
        <v>43</v>
      </c>
      <c r="D83" s="148" t="s">
        <v>170</v>
      </c>
      <c r="E83" s="154" t="s">
        <v>394</v>
      </c>
      <c r="F83" s="151"/>
      <c r="G83" s="143">
        <f>G84</f>
        <v>35000</v>
      </c>
      <c r="H83" s="111"/>
    </row>
    <row r="84" spans="1:8" s="13" customFormat="1" ht="62.25" customHeight="1">
      <c r="A84" s="152" t="s">
        <v>622</v>
      </c>
      <c r="B84" s="147" t="s">
        <v>42</v>
      </c>
      <c r="C84" s="148" t="s">
        <v>43</v>
      </c>
      <c r="D84" s="148" t="s">
        <v>170</v>
      </c>
      <c r="E84" s="139" t="s">
        <v>429</v>
      </c>
      <c r="F84" s="151"/>
      <c r="G84" s="143">
        <f>G85</f>
        <v>35000</v>
      </c>
      <c r="H84" s="111"/>
    </row>
    <row r="85" spans="1:8" s="13" customFormat="1" ht="51.75" customHeight="1">
      <c r="A85" s="139" t="s">
        <v>34</v>
      </c>
      <c r="B85" s="147" t="s">
        <v>42</v>
      </c>
      <c r="C85" s="148" t="s">
        <v>43</v>
      </c>
      <c r="D85" s="148" t="s">
        <v>170</v>
      </c>
      <c r="E85" s="139" t="s">
        <v>437</v>
      </c>
      <c r="F85" s="151"/>
      <c r="G85" s="143">
        <f>G86</f>
        <v>35000</v>
      </c>
      <c r="H85" s="111"/>
    </row>
    <row r="86" spans="1:8" s="13" customFormat="1" ht="18" customHeight="1">
      <c r="A86" s="133" t="s">
        <v>200</v>
      </c>
      <c r="B86" s="134" t="s">
        <v>42</v>
      </c>
      <c r="C86" s="135" t="s">
        <v>43</v>
      </c>
      <c r="D86" s="135" t="s">
        <v>170</v>
      </c>
      <c r="E86" s="136" t="s">
        <v>201</v>
      </c>
      <c r="F86" s="149"/>
      <c r="G86" s="144">
        <f>G87</f>
        <v>35000</v>
      </c>
      <c r="H86" s="111"/>
    </row>
    <row r="87" spans="1:8" s="13" customFormat="1" ht="36" customHeight="1">
      <c r="A87" s="133" t="s">
        <v>164</v>
      </c>
      <c r="B87" s="134" t="s">
        <v>42</v>
      </c>
      <c r="C87" s="135" t="s">
        <v>43</v>
      </c>
      <c r="D87" s="135" t="s">
        <v>170</v>
      </c>
      <c r="E87" s="136" t="s">
        <v>201</v>
      </c>
      <c r="F87" s="149">
        <v>200</v>
      </c>
      <c r="G87" s="144">
        <v>35000</v>
      </c>
      <c r="H87" s="111"/>
    </row>
    <row r="88" spans="1:8" s="13" customFormat="1" ht="31.5" customHeight="1">
      <c r="A88" s="139" t="s">
        <v>623</v>
      </c>
      <c r="B88" s="147" t="s">
        <v>42</v>
      </c>
      <c r="C88" s="148" t="s">
        <v>43</v>
      </c>
      <c r="D88" s="148" t="s">
        <v>170</v>
      </c>
      <c r="E88" s="154" t="s">
        <v>395</v>
      </c>
      <c r="F88" s="148"/>
      <c r="G88" s="143">
        <f>G89</f>
        <v>323078</v>
      </c>
      <c r="H88" s="111"/>
    </row>
    <row r="89" spans="1:8" s="13" customFormat="1" ht="83.25" customHeight="1">
      <c r="A89" s="139" t="s">
        <v>624</v>
      </c>
      <c r="B89" s="147" t="s">
        <v>42</v>
      </c>
      <c r="C89" s="148" t="s">
        <v>43</v>
      </c>
      <c r="D89" s="148" t="s">
        <v>170</v>
      </c>
      <c r="E89" s="154" t="s">
        <v>428</v>
      </c>
      <c r="F89" s="135"/>
      <c r="G89" s="143">
        <f>G90</f>
        <v>323078</v>
      </c>
      <c r="H89" s="111"/>
    </row>
    <row r="90" spans="1:8" s="13" customFormat="1" ht="36" customHeight="1">
      <c r="A90" s="131" t="s">
        <v>202</v>
      </c>
      <c r="B90" s="147" t="s">
        <v>42</v>
      </c>
      <c r="C90" s="148" t="s">
        <v>43</v>
      </c>
      <c r="D90" s="148" t="s">
        <v>170</v>
      </c>
      <c r="E90" s="139" t="s">
        <v>438</v>
      </c>
      <c r="F90" s="160"/>
      <c r="G90" s="143">
        <f>G91+G94</f>
        <v>323078</v>
      </c>
      <c r="H90" s="111"/>
    </row>
    <row r="91" spans="1:7" s="17" customFormat="1" ht="31.5" customHeight="1">
      <c r="A91" s="247" t="s">
        <v>2</v>
      </c>
      <c r="B91" s="134" t="s">
        <v>42</v>
      </c>
      <c r="C91" s="135" t="s">
        <v>43</v>
      </c>
      <c r="D91" s="135" t="s">
        <v>170</v>
      </c>
      <c r="E91" s="136" t="s">
        <v>203</v>
      </c>
      <c r="F91" s="137"/>
      <c r="G91" s="144">
        <f>G92+G93</f>
        <v>289271</v>
      </c>
    </row>
    <row r="92" spans="1:7" s="17" customFormat="1" ht="69" customHeight="1">
      <c r="A92" s="133" t="s">
        <v>54</v>
      </c>
      <c r="B92" s="134" t="s">
        <v>42</v>
      </c>
      <c r="C92" s="135" t="s">
        <v>43</v>
      </c>
      <c r="D92" s="135" t="s">
        <v>170</v>
      </c>
      <c r="E92" s="136" t="s">
        <v>203</v>
      </c>
      <c r="F92" s="149">
        <v>100</v>
      </c>
      <c r="G92" s="144">
        <v>278027</v>
      </c>
    </row>
    <row r="93" spans="1:8" s="16" customFormat="1" ht="34.5" customHeight="1">
      <c r="A93" s="133" t="s">
        <v>164</v>
      </c>
      <c r="B93" s="134" t="s">
        <v>42</v>
      </c>
      <c r="C93" s="135" t="s">
        <v>43</v>
      </c>
      <c r="D93" s="135" t="s">
        <v>170</v>
      </c>
      <c r="E93" s="136" t="s">
        <v>203</v>
      </c>
      <c r="F93" s="149">
        <v>200</v>
      </c>
      <c r="G93" s="144">
        <v>11244</v>
      </c>
      <c r="H93" s="3"/>
    </row>
    <row r="94" spans="1:8" s="16" customFormat="1" ht="34.5" customHeight="1">
      <c r="A94" s="132" t="s">
        <v>184</v>
      </c>
      <c r="B94" s="134" t="s">
        <v>42</v>
      </c>
      <c r="C94" s="135" t="s">
        <v>43</v>
      </c>
      <c r="D94" s="135" t="s">
        <v>170</v>
      </c>
      <c r="E94" s="139" t="s">
        <v>592</v>
      </c>
      <c r="F94" s="149"/>
      <c r="G94" s="144">
        <f>G95</f>
        <v>33807</v>
      </c>
      <c r="H94" s="3"/>
    </row>
    <row r="95" spans="1:8" s="16" customFormat="1" ht="64.5" customHeight="1">
      <c r="A95" s="133" t="s">
        <v>54</v>
      </c>
      <c r="B95" s="134" t="s">
        <v>42</v>
      </c>
      <c r="C95" s="135" t="s">
        <v>43</v>
      </c>
      <c r="D95" s="135" t="s">
        <v>170</v>
      </c>
      <c r="E95" s="136" t="s">
        <v>592</v>
      </c>
      <c r="F95" s="149">
        <v>100</v>
      </c>
      <c r="G95" s="144">
        <f>6351+27456</f>
        <v>33807</v>
      </c>
      <c r="H95" s="3"/>
    </row>
    <row r="96" spans="1:8" s="16" customFormat="1" ht="50.25" customHeight="1">
      <c r="A96" s="152" t="s">
        <v>625</v>
      </c>
      <c r="B96" s="147" t="s">
        <v>42</v>
      </c>
      <c r="C96" s="148" t="s">
        <v>43</v>
      </c>
      <c r="D96" s="148" t="s">
        <v>170</v>
      </c>
      <c r="E96" s="227" t="s">
        <v>396</v>
      </c>
      <c r="F96" s="145"/>
      <c r="G96" s="143">
        <f>G97</f>
        <v>30000</v>
      </c>
      <c r="H96" s="3"/>
    </row>
    <row r="97" spans="1:8" s="16" customFormat="1" ht="83.25" customHeight="1">
      <c r="A97" s="152" t="s">
        <v>664</v>
      </c>
      <c r="B97" s="147" t="s">
        <v>42</v>
      </c>
      <c r="C97" s="148" t="s">
        <v>43</v>
      </c>
      <c r="D97" s="148" t="s">
        <v>170</v>
      </c>
      <c r="E97" s="227" t="s">
        <v>427</v>
      </c>
      <c r="F97" s="145"/>
      <c r="G97" s="143">
        <f>G98</f>
        <v>30000</v>
      </c>
      <c r="H97" s="3"/>
    </row>
    <row r="98" spans="1:8" s="16" customFormat="1" ht="63.75" customHeight="1">
      <c r="A98" s="152" t="s">
        <v>7</v>
      </c>
      <c r="B98" s="147" t="s">
        <v>42</v>
      </c>
      <c r="C98" s="148" t="s">
        <v>43</v>
      </c>
      <c r="D98" s="148" t="s">
        <v>170</v>
      </c>
      <c r="E98" s="227" t="s">
        <v>439</v>
      </c>
      <c r="F98" s="145"/>
      <c r="G98" s="143">
        <f>G99</f>
        <v>30000</v>
      </c>
      <c r="H98" s="3"/>
    </row>
    <row r="99" spans="1:8" s="16" customFormat="1" ht="31.5" customHeight="1">
      <c r="A99" s="133" t="s">
        <v>8</v>
      </c>
      <c r="B99" s="134" t="s">
        <v>42</v>
      </c>
      <c r="C99" s="135" t="s">
        <v>43</v>
      </c>
      <c r="D99" s="135" t="s">
        <v>170</v>
      </c>
      <c r="E99" s="161" t="s">
        <v>9</v>
      </c>
      <c r="F99" s="146"/>
      <c r="G99" s="144">
        <f>G100</f>
        <v>30000</v>
      </c>
      <c r="H99" s="3"/>
    </row>
    <row r="100" spans="1:8" s="16" customFormat="1" ht="18.75" customHeight="1">
      <c r="A100" s="133" t="s">
        <v>306</v>
      </c>
      <c r="B100" s="134" t="s">
        <v>42</v>
      </c>
      <c r="C100" s="135" t="s">
        <v>43</v>
      </c>
      <c r="D100" s="135" t="s">
        <v>170</v>
      </c>
      <c r="E100" s="161" t="s">
        <v>9</v>
      </c>
      <c r="F100" s="146">
        <v>300</v>
      </c>
      <c r="G100" s="144">
        <v>30000</v>
      </c>
      <c r="H100" s="3"/>
    </row>
    <row r="101" spans="1:8" s="6" customFormat="1" ht="36" customHeight="1">
      <c r="A101" s="152" t="s">
        <v>61</v>
      </c>
      <c r="B101" s="147" t="s">
        <v>42</v>
      </c>
      <c r="C101" s="148" t="s">
        <v>43</v>
      </c>
      <c r="D101" s="148" t="s">
        <v>170</v>
      </c>
      <c r="E101" s="139" t="s">
        <v>397</v>
      </c>
      <c r="F101" s="160"/>
      <c r="G101" s="143">
        <f>G102</f>
        <v>10576558.17</v>
      </c>
      <c r="H101" s="17"/>
    </row>
    <row r="102" spans="1:8" s="6" customFormat="1" ht="22.5" customHeight="1">
      <c r="A102" s="152" t="s">
        <v>523</v>
      </c>
      <c r="B102" s="147" t="s">
        <v>42</v>
      </c>
      <c r="C102" s="148" t="s">
        <v>43</v>
      </c>
      <c r="D102" s="148" t="s">
        <v>170</v>
      </c>
      <c r="E102" s="139" t="s">
        <v>426</v>
      </c>
      <c r="F102" s="160"/>
      <c r="G102" s="143">
        <f>G103</f>
        <v>10576558.17</v>
      </c>
      <c r="H102" s="17"/>
    </row>
    <row r="103" spans="1:8" s="6" customFormat="1" ht="31.5" customHeight="1">
      <c r="A103" s="266" t="s">
        <v>478</v>
      </c>
      <c r="B103" s="134" t="s">
        <v>42</v>
      </c>
      <c r="C103" s="135" t="s">
        <v>43</v>
      </c>
      <c r="D103" s="135" t="s">
        <v>170</v>
      </c>
      <c r="E103" s="267" t="s">
        <v>204</v>
      </c>
      <c r="F103" s="268"/>
      <c r="G103" s="144">
        <f>G105+G104</f>
        <v>10576558.17</v>
      </c>
      <c r="H103" s="17"/>
    </row>
    <row r="104" spans="1:8" s="6" customFormat="1" ht="31.5" customHeight="1">
      <c r="A104" s="266" t="s">
        <v>164</v>
      </c>
      <c r="B104" s="134" t="s">
        <v>42</v>
      </c>
      <c r="C104" s="135" t="s">
        <v>43</v>
      </c>
      <c r="D104" s="135" t="s">
        <v>170</v>
      </c>
      <c r="E104" s="267" t="s">
        <v>204</v>
      </c>
      <c r="F104" s="268">
        <v>200</v>
      </c>
      <c r="G104" s="144">
        <v>48776</v>
      </c>
      <c r="H104" s="17"/>
    </row>
    <row r="105" spans="1:8" s="6" customFormat="1" ht="15.75" customHeight="1">
      <c r="A105" s="133" t="s">
        <v>285</v>
      </c>
      <c r="B105" s="134" t="s">
        <v>42</v>
      </c>
      <c r="C105" s="135" t="s">
        <v>43</v>
      </c>
      <c r="D105" s="135" t="s">
        <v>170</v>
      </c>
      <c r="E105" s="267" t="s">
        <v>204</v>
      </c>
      <c r="F105" s="149">
        <v>800</v>
      </c>
      <c r="G105" s="144">
        <f>9395449.9-265000-301666-106675-505376-231871.36+225000-118731.04-354967-34000-18419-30000+2874037.67</f>
        <v>10527782.17</v>
      </c>
      <c r="H105" s="17"/>
    </row>
    <row r="106" spans="1:8" s="6" customFormat="1" ht="18" customHeight="1">
      <c r="A106" s="152" t="s">
        <v>38</v>
      </c>
      <c r="B106" s="147" t="s">
        <v>42</v>
      </c>
      <c r="C106" s="148" t="s">
        <v>43</v>
      </c>
      <c r="D106" s="148" t="s">
        <v>170</v>
      </c>
      <c r="E106" s="154" t="s">
        <v>385</v>
      </c>
      <c r="F106" s="149"/>
      <c r="G106" s="143">
        <f>G107</f>
        <v>15787983.35</v>
      </c>
      <c r="H106" s="17"/>
    </row>
    <row r="107" spans="1:8" s="6" customFormat="1" ht="36" customHeight="1">
      <c r="A107" s="152" t="s">
        <v>5</v>
      </c>
      <c r="B107" s="147" t="s">
        <v>42</v>
      </c>
      <c r="C107" s="148" t="s">
        <v>43</v>
      </c>
      <c r="D107" s="148" t="s">
        <v>170</v>
      </c>
      <c r="E107" s="154" t="s">
        <v>386</v>
      </c>
      <c r="F107" s="149"/>
      <c r="G107" s="143">
        <f>+G110+G115+G119+G113+G108+G121</f>
        <v>15787983.35</v>
      </c>
      <c r="H107" s="17"/>
    </row>
    <row r="108" spans="1:8" s="6" customFormat="1" ht="36" customHeight="1">
      <c r="A108" s="152" t="s">
        <v>777</v>
      </c>
      <c r="B108" s="147" t="s">
        <v>42</v>
      </c>
      <c r="C108" s="148" t="s">
        <v>43</v>
      </c>
      <c r="D108" s="148" t="s">
        <v>170</v>
      </c>
      <c r="E108" s="139" t="s">
        <v>776</v>
      </c>
      <c r="F108" s="149"/>
      <c r="G108" s="143">
        <f>G109</f>
        <v>103417</v>
      </c>
      <c r="H108" s="17"/>
    </row>
    <row r="109" spans="1:8" s="6" customFormat="1" ht="36" customHeight="1">
      <c r="A109" s="133" t="s">
        <v>164</v>
      </c>
      <c r="B109" s="134" t="s">
        <v>42</v>
      </c>
      <c r="C109" s="135" t="s">
        <v>43</v>
      </c>
      <c r="D109" s="135" t="s">
        <v>170</v>
      </c>
      <c r="E109" s="136" t="s">
        <v>776</v>
      </c>
      <c r="F109" s="149">
        <v>200</v>
      </c>
      <c r="G109" s="144">
        <v>103417</v>
      </c>
      <c r="H109" s="17"/>
    </row>
    <row r="110" spans="1:8" s="8" customFormat="1" ht="39" customHeight="1">
      <c r="A110" s="233" t="s">
        <v>524</v>
      </c>
      <c r="B110" s="147" t="s">
        <v>42</v>
      </c>
      <c r="C110" s="148" t="s">
        <v>43</v>
      </c>
      <c r="D110" s="148" t="s">
        <v>170</v>
      </c>
      <c r="E110" s="139" t="s">
        <v>238</v>
      </c>
      <c r="F110" s="148"/>
      <c r="G110" s="143">
        <f>G111+G112</f>
        <v>1378800</v>
      </c>
      <c r="H110" s="85"/>
    </row>
    <row r="111" spans="1:8" s="16" customFormat="1" ht="68.25" customHeight="1">
      <c r="A111" s="133" t="s">
        <v>54</v>
      </c>
      <c r="B111" s="134" t="s">
        <v>42</v>
      </c>
      <c r="C111" s="135" t="s">
        <v>43</v>
      </c>
      <c r="D111" s="135" t="s">
        <v>170</v>
      </c>
      <c r="E111" s="136" t="s">
        <v>238</v>
      </c>
      <c r="F111" s="149">
        <v>100</v>
      </c>
      <c r="G111" s="144">
        <v>1061421</v>
      </c>
      <c r="H111" s="3"/>
    </row>
    <row r="112" spans="1:8" s="12" customFormat="1" ht="33" customHeight="1">
      <c r="A112" s="133" t="s">
        <v>164</v>
      </c>
      <c r="B112" s="134" t="s">
        <v>42</v>
      </c>
      <c r="C112" s="135" t="s">
        <v>43</v>
      </c>
      <c r="D112" s="135" t="s">
        <v>170</v>
      </c>
      <c r="E112" s="136" t="s">
        <v>238</v>
      </c>
      <c r="F112" s="149">
        <v>200</v>
      </c>
      <c r="G112" s="144">
        <v>317379</v>
      </c>
      <c r="H112" s="3"/>
    </row>
    <row r="113" spans="1:8" s="12" customFormat="1" ht="43.5" customHeight="1">
      <c r="A113" s="132" t="s">
        <v>184</v>
      </c>
      <c r="B113" s="147" t="s">
        <v>42</v>
      </c>
      <c r="C113" s="148" t="s">
        <v>43</v>
      </c>
      <c r="D113" s="148" t="s">
        <v>170</v>
      </c>
      <c r="E113" s="139" t="s">
        <v>591</v>
      </c>
      <c r="F113" s="151"/>
      <c r="G113" s="143">
        <f>G114</f>
        <v>82708</v>
      </c>
      <c r="H113" s="3"/>
    </row>
    <row r="114" spans="1:8" s="12" customFormat="1" ht="63" customHeight="1">
      <c r="A114" s="133" t="s">
        <v>54</v>
      </c>
      <c r="B114" s="134" t="s">
        <v>42</v>
      </c>
      <c r="C114" s="135" t="s">
        <v>43</v>
      </c>
      <c r="D114" s="135" t="s">
        <v>170</v>
      </c>
      <c r="E114" s="136" t="s">
        <v>591</v>
      </c>
      <c r="F114" s="149">
        <v>100</v>
      </c>
      <c r="G114" s="144">
        <f>40016+42692</f>
        <v>82708</v>
      </c>
      <c r="H114" s="3"/>
    </row>
    <row r="115" spans="1:8" s="13" customFormat="1" ht="38.25" customHeight="1">
      <c r="A115" s="152" t="s">
        <v>171</v>
      </c>
      <c r="B115" s="147" t="s">
        <v>42</v>
      </c>
      <c r="C115" s="148" t="s">
        <v>43</v>
      </c>
      <c r="D115" s="148" t="s">
        <v>170</v>
      </c>
      <c r="E115" s="139" t="s">
        <v>205</v>
      </c>
      <c r="F115" s="269"/>
      <c r="G115" s="143">
        <f>G116+G117+G118</f>
        <v>13800616</v>
      </c>
      <c r="H115" s="111"/>
    </row>
    <row r="116" spans="1:8" s="10" customFormat="1" ht="63.75" customHeight="1">
      <c r="A116" s="133" t="s">
        <v>54</v>
      </c>
      <c r="B116" s="134" t="s">
        <v>42</v>
      </c>
      <c r="C116" s="135" t="s">
        <v>43</v>
      </c>
      <c r="D116" s="135" t="s">
        <v>170</v>
      </c>
      <c r="E116" s="136" t="s">
        <v>205</v>
      </c>
      <c r="F116" s="270" t="s">
        <v>174</v>
      </c>
      <c r="G116" s="144">
        <v>7531626</v>
      </c>
      <c r="H116" s="111"/>
    </row>
    <row r="117" spans="1:8" s="13" customFormat="1" ht="38.25" customHeight="1">
      <c r="A117" s="133" t="s">
        <v>164</v>
      </c>
      <c r="B117" s="134" t="s">
        <v>42</v>
      </c>
      <c r="C117" s="135" t="s">
        <v>43</v>
      </c>
      <c r="D117" s="135" t="s">
        <v>170</v>
      </c>
      <c r="E117" s="136" t="s">
        <v>205</v>
      </c>
      <c r="F117" s="270" t="s">
        <v>175</v>
      </c>
      <c r="G117" s="144">
        <v>6212232</v>
      </c>
      <c r="H117" s="111"/>
    </row>
    <row r="118" spans="1:8" s="13" customFormat="1" ht="16.5" customHeight="1">
      <c r="A118" s="133" t="s">
        <v>285</v>
      </c>
      <c r="B118" s="134" t="s">
        <v>42</v>
      </c>
      <c r="C118" s="135" t="s">
        <v>43</v>
      </c>
      <c r="D118" s="135" t="s">
        <v>170</v>
      </c>
      <c r="E118" s="136" t="s">
        <v>205</v>
      </c>
      <c r="F118" s="270" t="s">
        <v>168</v>
      </c>
      <c r="G118" s="144">
        <v>56758</v>
      </c>
      <c r="H118" s="111"/>
    </row>
    <row r="119" spans="1:8" s="8" customFormat="1" ht="33.75" customHeight="1">
      <c r="A119" s="139" t="s">
        <v>60</v>
      </c>
      <c r="B119" s="147" t="s">
        <v>42</v>
      </c>
      <c r="C119" s="148" t="s">
        <v>43</v>
      </c>
      <c r="D119" s="148" t="s">
        <v>170</v>
      </c>
      <c r="E119" s="139" t="s">
        <v>206</v>
      </c>
      <c r="F119" s="148"/>
      <c r="G119" s="143">
        <f>G120</f>
        <v>80000</v>
      </c>
      <c r="H119" s="85"/>
    </row>
    <row r="120" spans="1:8" s="13" customFormat="1" ht="34.5" customHeight="1">
      <c r="A120" s="133" t="s">
        <v>164</v>
      </c>
      <c r="B120" s="134" t="s">
        <v>42</v>
      </c>
      <c r="C120" s="135" t="s">
        <v>43</v>
      </c>
      <c r="D120" s="135" t="s">
        <v>170</v>
      </c>
      <c r="E120" s="136" t="s">
        <v>206</v>
      </c>
      <c r="F120" s="149">
        <v>200</v>
      </c>
      <c r="G120" s="144">
        <v>80000</v>
      </c>
      <c r="H120" s="111"/>
    </row>
    <row r="121" spans="1:8" s="13" customFormat="1" ht="34.5" customHeight="1">
      <c r="A121" s="150" t="s">
        <v>823</v>
      </c>
      <c r="B121" s="147" t="s">
        <v>42</v>
      </c>
      <c r="C121" s="148" t="s">
        <v>43</v>
      </c>
      <c r="D121" s="148" t="s">
        <v>170</v>
      </c>
      <c r="E121" s="139" t="s">
        <v>824</v>
      </c>
      <c r="F121" s="151"/>
      <c r="G121" s="143">
        <f>G122</f>
        <v>342442.35</v>
      </c>
      <c r="H121" s="111"/>
    </row>
    <row r="122" spans="1:8" s="13" customFormat="1" ht="19.5" customHeight="1">
      <c r="A122" s="164" t="s">
        <v>305</v>
      </c>
      <c r="B122" s="134" t="s">
        <v>42</v>
      </c>
      <c r="C122" s="135" t="s">
        <v>43</v>
      </c>
      <c r="D122" s="135" t="s">
        <v>170</v>
      </c>
      <c r="E122" s="136" t="s">
        <v>824</v>
      </c>
      <c r="F122" s="149">
        <v>500</v>
      </c>
      <c r="G122" s="144">
        <v>342442.35</v>
      </c>
      <c r="H122" s="111"/>
    </row>
    <row r="123" spans="1:8" s="13" customFormat="1" ht="31.5" customHeight="1">
      <c r="A123" s="131" t="s">
        <v>342</v>
      </c>
      <c r="B123" s="147" t="s">
        <v>42</v>
      </c>
      <c r="C123" s="148" t="s">
        <v>45</v>
      </c>
      <c r="D123" s="135"/>
      <c r="E123" s="155"/>
      <c r="F123" s="149"/>
      <c r="G123" s="143">
        <f>G124+G144</f>
        <v>514000</v>
      </c>
      <c r="H123" s="111"/>
    </row>
    <row r="124" spans="1:8" s="13" customFormat="1" ht="42" customHeight="1">
      <c r="A124" s="153" t="s">
        <v>606</v>
      </c>
      <c r="B124" s="147" t="s">
        <v>42</v>
      </c>
      <c r="C124" s="148" t="s">
        <v>45</v>
      </c>
      <c r="D124" s="159">
        <v>10</v>
      </c>
      <c r="E124" s="155"/>
      <c r="F124" s="149"/>
      <c r="G124" s="143">
        <f>G125</f>
        <v>484000</v>
      </c>
      <c r="H124" s="111"/>
    </row>
    <row r="125" spans="1:8" s="18" customFormat="1" ht="67.5" customHeight="1">
      <c r="A125" s="139" t="s">
        <v>665</v>
      </c>
      <c r="B125" s="147" t="s">
        <v>42</v>
      </c>
      <c r="C125" s="148" t="s">
        <v>45</v>
      </c>
      <c r="D125" s="159">
        <v>10</v>
      </c>
      <c r="E125" s="154" t="s">
        <v>398</v>
      </c>
      <c r="F125" s="148"/>
      <c r="G125" s="143">
        <f>G130+G126</f>
        <v>484000</v>
      </c>
      <c r="H125" s="3"/>
    </row>
    <row r="126" spans="1:8" s="18" customFormat="1" ht="112.5" customHeight="1">
      <c r="A126" s="152" t="s">
        <v>628</v>
      </c>
      <c r="B126" s="147" t="s">
        <v>42</v>
      </c>
      <c r="C126" s="148" t="s">
        <v>45</v>
      </c>
      <c r="D126" s="159">
        <v>10</v>
      </c>
      <c r="E126" s="154" t="s">
        <v>475</v>
      </c>
      <c r="F126" s="148"/>
      <c r="G126" s="143">
        <f>G127</f>
        <v>10000</v>
      </c>
      <c r="H126" s="3"/>
    </row>
    <row r="127" spans="1:8" s="18" customFormat="1" ht="51" customHeight="1">
      <c r="A127" s="139" t="s">
        <v>372</v>
      </c>
      <c r="B127" s="147" t="s">
        <v>42</v>
      </c>
      <c r="C127" s="148" t="s">
        <v>45</v>
      </c>
      <c r="D127" s="159">
        <v>10</v>
      </c>
      <c r="E127" s="139" t="s">
        <v>476</v>
      </c>
      <c r="F127" s="160"/>
      <c r="G127" s="143">
        <f>G128</f>
        <v>10000</v>
      </c>
      <c r="H127" s="3"/>
    </row>
    <row r="128" spans="1:8" s="18" customFormat="1" ht="47.25" customHeight="1">
      <c r="A128" s="133" t="s">
        <v>59</v>
      </c>
      <c r="B128" s="147" t="s">
        <v>42</v>
      </c>
      <c r="C128" s="148" t="s">
        <v>45</v>
      </c>
      <c r="D128" s="159">
        <v>10</v>
      </c>
      <c r="E128" s="161" t="s">
        <v>371</v>
      </c>
      <c r="F128" s="162"/>
      <c r="G128" s="144">
        <f>G129</f>
        <v>10000</v>
      </c>
      <c r="H128" s="3"/>
    </row>
    <row r="129" spans="1:8" s="18" customFormat="1" ht="33" customHeight="1">
      <c r="A129" s="133" t="s">
        <v>164</v>
      </c>
      <c r="B129" s="147" t="s">
        <v>42</v>
      </c>
      <c r="C129" s="148" t="s">
        <v>45</v>
      </c>
      <c r="D129" s="159">
        <v>10</v>
      </c>
      <c r="E129" s="161" t="s">
        <v>371</v>
      </c>
      <c r="F129" s="146">
        <v>200</v>
      </c>
      <c r="G129" s="144">
        <v>10000</v>
      </c>
      <c r="H129" s="3"/>
    </row>
    <row r="130" spans="1:8" s="19" customFormat="1" ht="115.5" customHeight="1">
      <c r="A130" s="152" t="s">
        <v>629</v>
      </c>
      <c r="B130" s="147" t="s">
        <v>42</v>
      </c>
      <c r="C130" s="148" t="s">
        <v>45</v>
      </c>
      <c r="D130" s="159">
        <v>10</v>
      </c>
      <c r="E130" s="154" t="s">
        <v>425</v>
      </c>
      <c r="F130" s="148"/>
      <c r="G130" s="143">
        <f>G131+G134+G137+G140</f>
        <v>474000</v>
      </c>
      <c r="H130" s="107"/>
    </row>
    <row r="131" spans="1:8" s="19" customFormat="1" ht="31.5" customHeight="1">
      <c r="A131" s="131" t="s">
        <v>160</v>
      </c>
      <c r="B131" s="147" t="s">
        <v>42</v>
      </c>
      <c r="C131" s="148" t="s">
        <v>45</v>
      </c>
      <c r="D131" s="159">
        <v>10</v>
      </c>
      <c r="E131" s="139" t="s">
        <v>440</v>
      </c>
      <c r="F131" s="160"/>
      <c r="G131" s="143">
        <f>G132</f>
        <v>10000</v>
      </c>
      <c r="H131" s="107"/>
    </row>
    <row r="132" spans="1:8" s="19" customFormat="1" ht="51.75" customHeight="1">
      <c r="A132" s="133" t="s">
        <v>59</v>
      </c>
      <c r="B132" s="147" t="s">
        <v>42</v>
      </c>
      <c r="C132" s="148" t="s">
        <v>45</v>
      </c>
      <c r="D132" s="159">
        <v>10</v>
      </c>
      <c r="E132" s="161" t="s">
        <v>161</v>
      </c>
      <c r="F132" s="162"/>
      <c r="G132" s="144">
        <f>G133</f>
        <v>10000</v>
      </c>
      <c r="H132" s="107"/>
    </row>
    <row r="133" spans="1:8" s="19" customFormat="1" ht="32.25" customHeight="1">
      <c r="A133" s="133" t="s">
        <v>164</v>
      </c>
      <c r="B133" s="147" t="s">
        <v>42</v>
      </c>
      <c r="C133" s="148" t="s">
        <v>45</v>
      </c>
      <c r="D133" s="159">
        <v>10</v>
      </c>
      <c r="E133" s="161" t="s">
        <v>161</v>
      </c>
      <c r="F133" s="146">
        <v>200</v>
      </c>
      <c r="G133" s="144">
        <v>10000</v>
      </c>
      <c r="H133" s="107"/>
    </row>
    <row r="134" spans="1:8" s="19" customFormat="1" ht="33" customHeight="1">
      <c r="A134" s="131" t="s">
        <v>207</v>
      </c>
      <c r="B134" s="147" t="s">
        <v>42</v>
      </c>
      <c r="C134" s="148" t="s">
        <v>45</v>
      </c>
      <c r="D134" s="159">
        <v>10</v>
      </c>
      <c r="E134" s="139" t="s">
        <v>441</v>
      </c>
      <c r="F134" s="149"/>
      <c r="G134" s="143">
        <f>G135</f>
        <v>254000</v>
      </c>
      <c r="H134" s="107"/>
    </row>
    <row r="135" spans="1:8" s="19" customFormat="1" ht="51" customHeight="1">
      <c r="A135" s="133" t="s">
        <v>59</v>
      </c>
      <c r="B135" s="147" t="s">
        <v>42</v>
      </c>
      <c r="C135" s="148" t="s">
        <v>45</v>
      </c>
      <c r="D135" s="159">
        <v>10</v>
      </c>
      <c r="E135" s="136" t="s">
        <v>289</v>
      </c>
      <c r="F135" s="137"/>
      <c r="G135" s="144">
        <f>G136</f>
        <v>254000</v>
      </c>
      <c r="H135" s="107"/>
    </row>
    <row r="136" spans="1:8" s="19" customFormat="1" ht="32.25" customHeight="1">
      <c r="A136" s="133" t="s">
        <v>164</v>
      </c>
      <c r="B136" s="147" t="s">
        <v>42</v>
      </c>
      <c r="C136" s="148" t="s">
        <v>45</v>
      </c>
      <c r="D136" s="159">
        <v>10</v>
      </c>
      <c r="E136" s="136" t="s">
        <v>289</v>
      </c>
      <c r="F136" s="149">
        <v>200</v>
      </c>
      <c r="G136" s="144">
        <v>254000</v>
      </c>
      <c r="H136" s="107"/>
    </row>
    <row r="137" spans="1:8" s="19" customFormat="1" ht="32.25" customHeight="1">
      <c r="A137" s="131" t="s">
        <v>208</v>
      </c>
      <c r="B137" s="147" t="s">
        <v>42</v>
      </c>
      <c r="C137" s="148" t="s">
        <v>45</v>
      </c>
      <c r="D137" s="159">
        <v>10</v>
      </c>
      <c r="E137" s="139" t="s">
        <v>442</v>
      </c>
      <c r="F137" s="149"/>
      <c r="G137" s="143">
        <f>G138</f>
        <v>10000</v>
      </c>
      <c r="H137" s="107"/>
    </row>
    <row r="138" spans="1:8" s="19" customFormat="1" ht="51" customHeight="1">
      <c r="A138" s="133" t="s">
        <v>59</v>
      </c>
      <c r="B138" s="147" t="s">
        <v>42</v>
      </c>
      <c r="C138" s="148" t="s">
        <v>45</v>
      </c>
      <c r="D138" s="159">
        <v>10</v>
      </c>
      <c r="E138" s="136" t="s">
        <v>290</v>
      </c>
      <c r="F138" s="137"/>
      <c r="G138" s="144">
        <f>G139</f>
        <v>10000</v>
      </c>
      <c r="H138" s="107"/>
    </row>
    <row r="139" spans="1:8" s="19" customFormat="1" ht="33.75" customHeight="1">
      <c r="A139" s="133" t="s">
        <v>164</v>
      </c>
      <c r="B139" s="147" t="s">
        <v>42</v>
      </c>
      <c r="C139" s="148" t="s">
        <v>45</v>
      </c>
      <c r="D139" s="159">
        <v>10</v>
      </c>
      <c r="E139" s="136" t="s">
        <v>290</v>
      </c>
      <c r="F139" s="149">
        <v>200</v>
      </c>
      <c r="G139" s="144">
        <v>10000</v>
      </c>
      <c r="H139" s="107"/>
    </row>
    <row r="140" spans="1:8" s="19" customFormat="1" ht="33.75" customHeight="1">
      <c r="A140" s="163" t="s">
        <v>607</v>
      </c>
      <c r="B140" s="147" t="s">
        <v>42</v>
      </c>
      <c r="C140" s="148" t="s">
        <v>45</v>
      </c>
      <c r="D140" s="159">
        <v>10</v>
      </c>
      <c r="E140" s="139" t="s">
        <v>608</v>
      </c>
      <c r="F140" s="151"/>
      <c r="G140" s="143">
        <f>G141</f>
        <v>200000</v>
      </c>
      <c r="H140" s="107"/>
    </row>
    <row r="141" spans="1:8" s="19" customFormat="1" ht="33.75" customHeight="1">
      <c r="A141" s="164" t="s">
        <v>609</v>
      </c>
      <c r="B141" s="134" t="s">
        <v>42</v>
      </c>
      <c r="C141" s="135" t="s">
        <v>45</v>
      </c>
      <c r="D141" s="165">
        <v>10</v>
      </c>
      <c r="E141" s="136" t="s">
        <v>610</v>
      </c>
      <c r="F141" s="149"/>
      <c r="G141" s="144">
        <f>G142</f>
        <v>200000</v>
      </c>
      <c r="H141" s="107"/>
    </row>
    <row r="142" spans="1:8" s="19" customFormat="1" ht="33.75" customHeight="1">
      <c r="A142" s="133" t="s">
        <v>164</v>
      </c>
      <c r="B142" s="134" t="s">
        <v>42</v>
      </c>
      <c r="C142" s="135" t="s">
        <v>45</v>
      </c>
      <c r="D142" s="165">
        <v>10</v>
      </c>
      <c r="E142" s="136" t="s">
        <v>610</v>
      </c>
      <c r="F142" s="149">
        <v>200</v>
      </c>
      <c r="G142" s="144">
        <v>200000</v>
      </c>
      <c r="H142" s="107"/>
    </row>
    <row r="143" spans="1:8" s="13" customFormat="1" ht="35.25" customHeight="1">
      <c r="A143" s="152" t="s">
        <v>295</v>
      </c>
      <c r="B143" s="147" t="s">
        <v>42</v>
      </c>
      <c r="C143" s="156" t="s">
        <v>45</v>
      </c>
      <c r="D143" s="151">
        <v>14</v>
      </c>
      <c r="E143" s="155"/>
      <c r="F143" s="149"/>
      <c r="G143" s="143">
        <f>G144</f>
        <v>30000</v>
      </c>
      <c r="H143" s="111"/>
    </row>
    <row r="144" spans="1:8" s="13" customFormat="1" ht="34.5" customHeight="1">
      <c r="A144" s="152" t="s">
        <v>630</v>
      </c>
      <c r="B144" s="147" t="s">
        <v>42</v>
      </c>
      <c r="C144" s="156" t="s">
        <v>45</v>
      </c>
      <c r="D144" s="151">
        <v>14</v>
      </c>
      <c r="E144" s="154" t="s">
        <v>399</v>
      </c>
      <c r="F144" s="151"/>
      <c r="G144" s="143">
        <f>G145</f>
        <v>30000</v>
      </c>
      <c r="H144" s="111"/>
    </row>
    <row r="145" spans="1:8" s="13" customFormat="1" ht="67.5" customHeight="1">
      <c r="A145" s="152" t="s">
        <v>631</v>
      </c>
      <c r="B145" s="147" t="s">
        <v>42</v>
      </c>
      <c r="C145" s="156" t="s">
        <v>45</v>
      </c>
      <c r="D145" s="151">
        <v>14</v>
      </c>
      <c r="E145" s="154" t="s">
        <v>424</v>
      </c>
      <c r="F145" s="151"/>
      <c r="G145" s="143">
        <f>G146+G149+G152</f>
        <v>30000</v>
      </c>
      <c r="H145" s="111"/>
    </row>
    <row r="146" spans="1:8" s="13" customFormat="1" ht="48.75" customHeight="1">
      <c r="A146" s="152" t="s">
        <v>146</v>
      </c>
      <c r="B146" s="147" t="s">
        <v>42</v>
      </c>
      <c r="C146" s="156" t="s">
        <v>45</v>
      </c>
      <c r="D146" s="151">
        <v>14</v>
      </c>
      <c r="E146" s="139" t="s">
        <v>443</v>
      </c>
      <c r="F146" s="151"/>
      <c r="G146" s="143">
        <f>G147</f>
        <v>10000</v>
      </c>
      <c r="H146" s="111"/>
    </row>
    <row r="147" spans="1:8" s="13" customFormat="1" ht="35.25" customHeight="1">
      <c r="A147" s="133" t="s">
        <v>286</v>
      </c>
      <c r="B147" s="134" t="s">
        <v>42</v>
      </c>
      <c r="C147" s="204" t="s">
        <v>45</v>
      </c>
      <c r="D147" s="149">
        <v>14</v>
      </c>
      <c r="E147" s="136" t="s">
        <v>210</v>
      </c>
      <c r="F147" s="149"/>
      <c r="G147" s="144">
        <f>G148</f>
        <v>10000</v>
      </c>
      <c r="H147" s="111"/>
    </row>
    <row r="148" spans="1:8" s="13" customFormat="1" ht="35.25" customHeight="1">
      <c r="A148" s="133" t="s">
        <v>164</v>
      </c>
      <c r="B148" s="134" t="s">
        <v>42</v>
      </c>
      <c r="C148" s="204" t="s">
        <v>45</v>
      </c>
      <c r="D148" s="149">
        <v>14</v>
      </c>
      <c r="E148" s="136" t="s">
        <v>210</v>
      </c>
      <c r="F148" s="149">
        <v>200</v>
      </c>
      <c r="G148" s="144">
        <v>10000</v>
      </c>
      <c r="H148" s="111"/>
    </row>
    <row r="149" spans="1:8" s="13" customFormat="1" ht="35.25" customHeight="1">
      <c r="A149" s="152" t="s">
        <v>209</v>
      </c>
      <c r="B149" s="147" t="s">
        <v>42</v>
      </c>
      <c r="C149" s="156" t="s">
        <v>45</v>
      </c>
      <c r="D149" s="151">
        <v>14</v>
      </c>
      <c r="E149" s="154" t="s">
        <v>444</v>
      </c>
      <c r="F149" s="151"/>
      <c r="G149" s="143">
        <f>G150</f>
        <v>15000</v>
      </c>
      <c r="H149" s="111"/>
    </row>
    <row r="150" spans="1:8" s="13" customFormat="1" ht="35.25" customHeight="1">
      <c r="A150" s="133" t="s">
        <v>286</v>
      </c>
      <c r="B150" s="134" t="s">
        <v>42</v>
      </c>
      <c r="C150" s="204" t="s">
        <v>45</v>
      </c>
      <c r="D150" s="149">
        <v>14</v>
      </c>
      <c r="E150" s="136" t="s">
        <v>32</v>
      </c>
      <c r="F150" s="149"/>
      <c r="G150" s="144">
        <f>G151</f>
        <v>15000</v>
      </c>
      <c r="H150" s="111"/>
    </row>
    <row r="151" spans="1:8" s="13" customFormat="1" ht="35.25" customHeight="1">
      <c r="A151" s="133" t="s">
        <v>164</v>
      </c>
      <c r="B151" s="134" t="s">
        <v>42</v>
      </c>
      <c r="C151" s="204" t="s">
        <v>45</v>
      </c>
      <c r="D151" s="149">
        <v>14</v>
      </c>
      <c r="E151" s="136" t="s">
        <v>32</v>
      </c>
      <c r="F151" s="149">
        <v>200</v>
      </c>
      <c r="G151" s="144">
        <v>15000</v>
      </c>
      <c r="H151" s="111"/>
    </row>
    <row r="152" spans="1:8" s="13" customFormat="1" ht="35.25" customHeight="1">
      <c r="A152" s="152" t="s">
        <v>163</v>
      </c>
      <c r="B152" s="147" t="s">
        <v>42</v>
      </c>
      <c r="C152" s="156" t="s">
        <v>45</v>
      </c>
      <c r="D152" s="151">
        <v>14</v>
      </c>
      <c r="E152" s="154" t="s">
        <v>445</v>
      </c>
      <c r="F152" s="151"/>
      <c r="G152" s="143">
        <f>G153</f>
        <v>5000</v>
      </c>
      <c r="H152" s="111"/>
    </row>
    <row r="153" spans="1:8" s="13" customFormat="1" ht="35.25" customHeight="1">
      <c r="A153" s="133" t="s">
        <v>286</v>
      </c>
      <c r="B153" s="134" t="s">
        <v>42</v>
      </c>
      <c r="C153" s="204" t="s">
        <v>45</v>
      </c>
      <c r="D153" s="149">
        <v>14</v>
      </c>
      <c r="E153" s="136" t="s">
        <v>162</v>
      </c>
      <c r="F153" s="149"/>
      <c r="G153" s="144">
        <f>G154</f>
        <v>5000</v>
      </c>
      <c r="H153" s="111"/>
    </row>
    <row r="154" spans="1:8" s="13" customFormat="1" ht="35.25" customHeight="1">
      <c r="A154" s="133" t="s">
        <v>164</v>
      </c>
      <c r="B154" s="134" t="s">
        <v>42</v>
      </c>
      <c r="C154" s="204" t="s">
        <v>45</v>
      </c>
      <c r="D154" s="149">
        <v>14</v>
      </c>
      <c r="E154" s="136" t="s">
        <v>162</v>
      </c>
      <c r="F154" s="149">
        <v>200</v>
      </c>
      <c r="G154" s="144">
        <v>5000</v>
      </c>
      <c r="H154" s="111"/>
    </row>
    <row r="155" spans="1:8" s="20" customFormat="1" ht="18">
      <c r="A155" s="152" t="s">
        <v>140</v>
      </c>
      <c r="B155" s="147" t="s">
        <v>42</v>
      </c>
      <c r="C155" s="148" t="s">
        <v>46</v>
      </c>
      <c r="D155" s="148"/>
      <c r="E155" s="265"/>
      <c r="F155" s="148"/>
      <c r="G155" s="143">
        <f>G156+G165+G182+G198</f>
        <v>31501124.259999998</v>
      </c>
      <c r="H155" s="112"/>
    </row>
    <row r="156" spans="1:8" s="20" customFormat="1" ht="18">
      <c r="A156" s="152" t="s">
        <v>58</v>
      </c>
      <c r="B156" s="147" t="s">
        <v>42</v>
      </c>
      <c r="C156" s="148" t="s">
        <v>46</v>
      </c>
      <c r="D156" s="148" t="s">
        <v>43</v>
      </c>
      <c r="E156" s="265"/>
      <c r="F156" s="148"/>
      <c r="G156" s="143">
        <f>G157</f>
        <v>360898</v>
      </c>
      <c r="H156" s="112"/>
    </row>
    <row r="157" spans="1:8" s="6" customFormat="1" ht="32.25" customHeight="1">
      <c r="A157" s="139" t="s">
        <v>632</v>
      </c>
      <c r="B157" s="147" t="s">
        <v>42</v>
      </c>
      <c r="C157" s="148" t="s">
        <v>46</v>
      </c>
      <c r="D157" s="148" t="s">
        <v>43</v>
      </c>
      <c r="E157" s="154" t="s">
        <v>400</v>
      </c>
      <c r="F157" s="148"/>
      <c r="G157" s="143">
        <f>G158</f>
        <v>360898</v>
      </c>
      <c r="H157" s="17"/>
    </row>
    <row r="158" spans="1:8" s="5" customFormat="1" ht="50.25" customHeight="1">
      <c r="A158" s="139" t="s">
        <v>634</v>
      </c>
      <c r="B158" s="147" t="s">
        <v>42</v>
      </c>
      <c r="C158" s="148" t="s">
        <v>46</v>
      </c>
      <c r="D158" s="148" t="s">
        <v>43</v>
      </c>
      <c r="E158" s="154" t="s">
        <v>422</v>
      </c>
      <c r="F158" s="148"/>
      <c r="G158" s="143">
        <f>G159</f>
        <v>360898</v>
      </c>
      <c r="H158" s="17"/>
    </row>
    <row r="159" spans="1:8" s="5" customFormat="1" ht="66.75" customHeight="1">
      <c r="A159" s="139" t="s">
        <v>211</v>
      </c>
      <c r="B159" s="147" t="s">
        <v>42</v>
      </c>
      <c r="C159" s="148" t="s">
        <v>46</v>
      </c>
      <c r="D159" s="148" t="s">
        <v>43</v>
      </c>
      <c r="E159" s="139" t="s">
        <v>447</v>
      </c>
      <c r="F159" s="160"/>
      <c r="G159" s="143">
        <f>G160+G163</f>
        <v>360898</v>
      </c>
      <c r="H159" s="17"/>
    </row>
    <row r="160" spans="1:8" s="8" customFormat="1" ht="34.5" customHeight="1">
      <c r="A160" s="131" t="s">
        <v>3</v>
      </c>
      <c r="B160" s="147" t="s">
        <v>42</v>
      </c>
      <c r="C160" s="148" t="s">
        <v>46</v>
      </c>
      <c r="D160" s="148" t="s">
        <v>43</v>
      </c>
      <c r="E160" s="139" t="s">
        <v>212</v>
      </c>
      <c r="F160" s="160"/>
      <c r="G160" s="143">
        <f>G161+G162</f>
        <v>311000</v>
      </c>
      <c r="H160" s="85"/>
    </row>
    <row r="161" spans="1:8" s="10" customFormat="1" ht="63.75" customHeight="1">
      <c r="A161" s="133" t="s">
        <v>54</v>
      </c>
      <c r="B161" s="134" t="s">
        <v>42</v>
      </c>
      <c r="C161" s="135" t="s">
        <v>46</v>
      </c>
      <c r="D161" s="135" t="s">
        <v>43</v>
      </c>
      <c r="E161" s="136" t="s">
        <v>212</v>
      </c>
      <c r="F161" s="149">
        <v>100</v>
      </c>
      <c r="G161" s="144">
        <v>305800</v>
      </c>
      <c r="H161" s="111"/>
    </row>
    <row r="162" spans="1:8" s="10" customFormat="1" ht="39.75" customHeight="1">
      <c r="A162" s="133" t="s">
        <v>164</v>
      </c>
      <c r="B162" s="134" t="s">
        <v>42</v>
      </c>
      <c r="C162" s="135" t="s">
        <v>46</v>
      </c>
      <c r="D162" s="135" t="s">
        <v>43</v>
      </c>
      <c r="E162" s="136" t="s">
        <v>212</v>
      </c>
      <c r="F162" s="149">
        <v>200</v>
      </c>
      <c r="G162" s="144">
        <v>5200</v>
      </c>
      <c r="H162" s="111"/>
    </row>
    <row r="163" spans="1:8" s="13" customFormat="1" ht="38.25" customHeight="1">
      <c r="A163" s="150" t="s">
        <v>190</v>
      </c>
      <c r="B163" s="147" t="s">
        <v>42</v>
      </c>
      <c r="C163" s="148" t="s">
        <v>46</v>
      </c>
      <c r="D163" s="148" t="s">
        <v>43</v>
      </c>
      <c r="E163" s="139" t="s">
        <v>593</v>
      </c>
      <c r="F163" s="151"/>
      <c r="G163" s="143">
        <f>G164</f>
        <v>49898</v>
      </c>
      <c r="H163" s="111"/>
    </row>
    <row r="164" spans="1:8" s="13" customFormat="1" ht="61.5" customHeight="1">
      <c r="A164" s="133" t="s">
        <v>54</v>
      </c>
      <c r="B164" s="134" t="s">
        <v>42</v>
      </c>
      <c r="C164" s="135" t="s">
        <v>46</v>
      </c>
      <c r="D164" s="135" t="s">
        <v>43</v>
      </c>
      <c r="E164" s="136" t="s">
        <v>593</v>
      </c>
      <c r="F164" s="149">
        <v>100</v>
      </c>
      <c r="G164" s="144">
        <f>19085+30813</f>
        <v>49898</v>
      </c>
      <c r="H164" s="111"/>
    </row>
    <row r="165" spans="1:8" s="21" customFormat="1" ht="20.25" customHeight="1">
      <c r="A165" s="238" t="s">
        <v>181</v>
      </c>
      <c r="B165" s="147" t="s">
        <v>42</v>
      </c>
      <c r="C165" s="148" t="s">
        <v>46</v>
      </c>
      <c r="D165" s="148" t="s">
        <v>48</v>
      </c>
      <c r="E165" s="271"/>
      <c r="F165" s="148"/>
      <c r="G165" s="143">
        <f>G166</f>
        <v>27733477.259999998</v>
      </c>
      <c r="H165" s="112"/>
    </row>
    <row r="166" spans="1:8" s="6" customFormat="1" ht="66" customHeight="1">
      <c r="A166" s="152" t="s">
        <v>635</v>
      </c>
      <c r="B166" s="147" t="s">
        <v>42</v>
      </c>
      <c r="C166" s="148" t="s">
        <v>46</v>
      </c>
      <c r="D166" s="148" t="s">
        <v>48</v>
      </c>
      <c r="E166" s="154" t="s">
        <v>401</v>
      </c>
      <c r="F166" s="148"/>
      <c r="G166" s="143">
        <f>G167+G178</f>
        <v>27733477.259999998</v>
      </c>
      <c r="H166" s="17"/>
    </row>
    <row r="167" spans="1:8" s="6" customFormat="1" ht="81.75" customHeight="1">
      <c r="A167" s="152" t="s">
        <v>636</v>
      </c>
      <c r="B167" s="147" t="s">
        <v>42</v>
      </c>
      <c r="C167" s="148" t="s">
        <v>46</v>
      </c>
      <c r="D167" s="148" t="s">
        <v>48</v>
      </c>
      <c r="E167" s="154" t="s">
        <v>421</v>
      </c>
      <c r="F167" s="148"/>
      <c r="G167" s="143">
        <f>G168</f>
        <v>27613477.259999998</v>
      </c>
      <c r="H167" s="17"/>
    </row>
    <row r="168" spans="1:8" s="6" customFormat="1" ht="52.5" customHeight="1">
      <c r="A168" s="131" t="s">
        <v>213</v>
      </c>
      <c r="B168" s="147" t="s">
        <v>42</v>
      </c>
      <c r="C168" s="148" t="s">
        <v>46</v>
      </c>
      <c r="D168" s="148" t="s">
        <v>48</v>
      </c>
      <c r="E168" s="139" t="s">
        <v>448</v>
      </c>
      <c r="F168" s="160"/>
      <c r="G168" s="143">
        <f>G174+G176+G171+G169</f>
        <v>27613477.259999998</v>
      </c>
      <c r="H168" s="17"/>
    </row>
    <row r="169" spans="1:8" s="6" customFormat="1" ht="57" customHeight="1">
      <c r="A169" s="131" t="s">
        <v>801</v>
      </c>
      <c r="B169" s="134" t="s">
        <v>42</v>
      </c>
      <c r="C169" s="135" t="s">
        <v>46</v>
      </c>
      <c r="D169" s="135" t="s">
        <v>48</v>
      </c>
      <c r="E169" s="136" t="s">
        <v>849</v>
      </c>
      <c r="F169" s="160"/>
      <c r="G169" s="143">
        <f>G170</f>
        <v>13745653</v>
      </c>
      <c r="H169" s="17"/>
    </row>
    <row r="170" spans="1:8" s="6" customFormat="1" ht="52.5" customHeight="1">
      <c r="A170" s="133" t="s">
        <v>164</v>
      </c>
      <c r="B170" s="134" t="s">
        <v>42</v>
      </c>
      <c r="C170" s="135" t="s">
        <v>46</v>
      </c>
      <c r="D170" s="135" t="s">
        <v>48</v>
      </c>
      <c r="E170" s="136" t="s">
        <v>849</v>
      </c>
      <c r="F170" s="137">
        <v>200</v>
      </c>
      <c r="G170" s="144">
        <v>13745653</v>
      </c>
      <c r="H170" s="17"/>
    </row>
    <row r="171" spans="1:8" s="6" customFormat="1" ht="52.5" customHeight="1">
      <c r="A171" s="131" t="s">
        <v>801</v>
      </c>
      <c r="B171" s="147" t="s">
        <v>42</v>
      </c>
      <c r="C171" s="148" t="s">
        <v>46</v>
      </c>
      <c r="D171" s="148" t="s">
        <v>48</v>
      </c>
      <c r="E171" s="139" t="s">
        <v>802</v>
      </c>
      <c r="F171" s="160"/>
      <c r="G171" s="143">
        <f>G172+G173</f>
        <v>175000</v>
      </c>
      <c r="H171" s="17"/>
    </row>
    <row r="172" spans="1:8" s="6" customFormat="1" ht="37.5" customHeight="1">
      <c r="A172" s="240" t="s">
        <v>527</v>
      </c>
      <c r="B172" s="134" t="s">
        <v>42</v>
      </c>
      <c r="C172" s="135" t="s">
        <v>46</v>
      </c>
      <c r="D172" s="135" t="s">
        <v>48</v>
      </c>
      <c r="E172" s="136" t="s">
        <v>802</v>
      </c>
      <c r="F172" s="137">
        <v>400</v>
      </c>
      <c r="G172" s="144">
        <v>35000</v>
      </c>
      <c r="H172" s="17"/>
    </row>
    <row r="173" spans="1:8" s="6" customFormat="1" ht="37.5" customHeight="1">
      <c r="A173" s="133" t="s">
        <v>164</v>
      </c>
      <c r="B173" s="134" t="s">
        <v>42</v>
      </c>
      <c r="C173" s="135" t="s">
        <v>46</v>
      </c>
      <c r="D173" s="135" t="s">
        <v>48</v>
      </c>
      <c r="E173" s="136" t="s">
        <v>802</v>
      </c>
      <c r="F173" s="137">
        <v>200</v>
      </c>
      <c r="G173" s="144">
        <v>140000</v>
      </c>
      <c r="H173" s="17"/>
    </row>
    <row r="174" spans="1:8" s="6" customFormat="1" ht="33.75" customHeight="1">
      <c r="A174" s="132" t="s">
        <v>525</v>
      </c>
      <c r="B174" s="147" t="s">
        <v>42</v>
      </c>
      <c r="C174" s="148" t="s">
        <v>46</v>
      </c>
      <c r="D174" s="148" t="s">
        <v>48</v>
      </c>
      <c r="E174" s="139" t="s">
        <v>526</v>
      </c>
      <c r="F174" s="160"/>
      <c r="G174" s="143">
        <f>G175</f>
        <v>4011017.26</v>
      </c>
      <c r="H174" s="17"/>
    </row>
    <row r="175" spans="1:8" s="6" customFormat="1" ht="33.75" customHeight="1">
      <c r="A175" s="240" t="s">
        <v>527</v>
      </c>
      <c r="B175" s="134" t="s">
        <v>42</v>
      </c>
      <c r="C175" s="135" t="s">
        <v>46</v>
      </c>
      <c r="D175" s="135" t="s">
        <v>48</v>
      </c>
      <c r="E175" s="136" t="s">
        <v>526</v>
      </c>
      <c r="F175" s="137">
        <v>400</v>
      </c>
      <c r="G175" s="144">
        <v>4011017.26</v>
      </c>
      <c r="H175" s="17"/>
    </row>
    <row r="176" spans="1:8" s="6" customFormat="1" ht="33.75" customHeight="1">
      <c r="A176" s="152" t="s">
        <v>14</v>
      </c>
      <c r="B176" s="147" t="s">
        <v>42</v>
      </c>
      <c r="C176" s="148" t="s">
        <v>46</v>
      </c>
      <c r="D176" s="148" t="s">
        <v>48</v>
      </c>
      <c r="E176" s="139" t="s">
        <v>214</v>
      </c>
      <c r="F176" s="160"/>
      <c r="G176" s="143">
        <f>G177</f>
        <v>9681807</v>
      </c>
      <c r="H176" s="17"/>
    </row>
    <row r="177" spans="1:8" s="6" customFormat="1" ht="33.75" customHeight="1">
      <c r="A177" s="133" t="s">
        <v>164</v>
      </c>
      <c r="B177" s="134" t="s">
        <v>42</v>
      </c>
      <c r="C177" s="135" t="s">
        <v>46</v>
      </c>
      <c r="D177" s="135" t="s">
        <v>48</v>
      </c>
      <c r="E177" s="136" t="s">
        <v>214</v>
      </c>
      <c r="F177" s="137">
        <v>200</v>
      </c>
      <c r="G177" s="144">
        <v>9681807</v>
      </c>
      <c r="H177" s="17"/>
    </row>
    <row r="178" spans="1:8" s="6" customFormat="1" ht="33.75" customHeight="1">
      <c r="A178" s="152" t="s">
        <v>795</v>
      </c>
      <c r="B178" s="147" t="s">
        <v>42</v>
      </c>
      <c r="C178" s="148" t="s">
        <v>46</v>
      </c>
      <c r="D178" s="148" t="s">
        <v>48</v>
      </c>
      <c r="E178" s="230" t="s">
        <v>796</v>
      </c>
      <c r="F178" s="137"/>
      <c r="G178" s="143">
        <f>G179</f>
        <v>120000</v>
      </c>
      <c r="H178" s="17"/>
    </row>
    <row r="179" spans="1:8" s="6" customFormat="1" ht="33.75" customHeight="1">
      <c r="A179" s="152" t="s">
        <v>797</v>
      </c>
      <c r="B179" s="147" t="s">
        <v>42</v>
      </c>
      <c r="C179" s="148" t="s">
        <v>46</v>
      </c>
      <c r="D179" s="148" t="s">
        <v>48</v>
      </c>
      <c r="E179" s="139" t="s">
        <v>798</v>
      </c>
      <c r="F179" s="137"/>
      <c r="G179" s="143">
        <f>G180</f>
        <v>120000</v>
      </c>
      <c r="H179" s="17"/>
    </row>
    <row r="180" spans="1:8" s="6" customFormat="1" ht="33.75" customHeight="1">
      <c r="A180" s="133" t="s">
        <v>799</v>
      </c>
      <c r="B180" s="134" t="s">
        <v>42</v>
      </c>
      <c r="C180" s="135" t="s">
        <v>46</v>
      </c>
      <c r="D180" s="135" t="s">
        <v>48</v>
      </c>
      <c r="E180" s="161" t="s">
        <v>800</v>
      </c>
      <c r="F180" s="137"/>
      <c r="G180" s="144">
        <f>G181</f>
        <v>120000</v>
      </c>
      <c r="H180" s="17"/>
    </row>
    <row r="181" spans="1:8" s="6" customFormat="1" ht="33.75" customHeight="1">
      <c r="A181" s="133" t="s">
        <v>164</v>
      </c>
      <c r="B181" s="134" t="s">
        <v>42</v>
      </c>
      <c r="C181" s="135" t="s">
        <v>46</v>
      </c>
      <c r="D181" s="135" t="s">
        <v>48</v>
      </c>
      <c r="E181" s="161" t="s">
        <v>800</v>
      </c>
      <c r="F181" s="137">
        <v>200</v>
      </c>
      <c r="G181" s="144">
        <v>120000</v>
      </c>
      <c r="H181" s="17"/>
    </row>
    <row r="182" spans="1:8" s="6" customFormat="1" ht="20.25" customHeight="1">
      <c r="A182" s="241" t="s">
        <v>130</v>
      </c>
      <c r="B182" s="147" t="s">
        <v>42</v>
      </c>
      <c r="C182" s="159" t="s">
        <v>46</v>
      </c>
      <c r="D182" s="159" t="s">
        <v>52</v>
      </c>
      <c r="E182" s="242"/>
      <c r="F182" s="160"/>
      <c r="G182" s="143">
        <f>G183</f>
        <v>279000</v>
      </c>
      <c r="H182" s="17"/>
    </row>
    <row r="183" spans="1:8" s="6" customFormat="1" ht="33.75" customHeight="1">
      <c r="A183" s="150" t="s">
        <v>637</v>
      </c>
      <c r="B183" s="147" t="s">
        <v>42</v>
      </c>
      <c r="C183" s="159" t="s">
        <v>46</v>
      </c>
      <c r="D183" s="159" t="s">
        <v>52</v>
      </c>
      <c r="E183" s="139" t="s">
        <v>402</v>
      </c>
      <c r="F183" s="160"/>
      <c r="G183" s="143">
        <f>G188+G184</f>
        <v>279000</v>
      </c>
      <c r="H183" s="17"/>
    </row>
    <row r="184" spans="1:8" s="6" customFormat="1" ht="51" customHeight="1">
      <c r="A184" s="150" t="s">
        <v>638</v>
      </c>
      <c r="B184" s="147" t="s">
        <v>42</v>
      </c>
      <c r="C184" s="159" t="s">
        <v>46</v>
      </c>
      <c r="D184" s="159" t="s">
        <v>52</v>
      </c>
      <c r="E184" s="139" t="s">
        <v>420</v>
      </c>
      <c r="F184" s="160"/>
      <c r="G184" s="143">
        <f>G185</f>
        <v>196840.92</v>
      </c>
      <c r="H184" s="17"/>
    </row>
    <row r="185" spans="1:8" s="6" customFormat="1" ht="33.75" customHeight="1">
      <c r="A185" s="150" t="s">
        <v>24</v>
      </c>
      <c r="B185" s="147" t="s">
        <v>42</v>
      </c>
      <c r="C185" s="159" t="s">
        <v>46</v>
      </c>
      <c r="D185" s="159" t="s">
        <v>52</v>
      </c>
      <c r="E185" s="139" t="s">
        <v>449</v>
      </c>
      <c r="F185" s="160"/>
      <c r="G185" s="143">
        <f>G186</f>
        <v>196840.92</v>
      </c>
      <c r="H185" s="17"/>
    </row>
    <row r="186" spans="1:8" s="6" customFormat="1" ht="33.75" customHeight="1">
      <c r="A186" s="140" t="s">
        <v>25</v>
      </c>
      <c r="B186" s="134" t="s">
        <v>42</v>
      </c>
      <c r="C186" s="165" t="s">
        <v>46</v>
      </c>
      <c r="D186" s="165" t="s">
        <v>52</v>
      </c>
      <c r="E186" s="136" t="s">
        <v>26</v>
      </c>
      <c r="F186" s="137"/>
      <c r="G186" s="144">
        <f>G187</f>
        <v>196840.92</v>
      </c>
      <c r="H186" s="17"/>
    </row>
    <row r="187" spans="1:8" s="6" customFormat="1" ht="33.75" customHeight="1">
      <c r="A187" s="140" t="s">
        <v>164</v>
      </c>
      <c r="B187" s="134" t="s">
        <v>42</v>
      </c>
      <c r="C187" s="165" t="s">
        <v>46</v>
      </c>
      <c r="D187" s="165" t="s">
        <v>52</v>
      </c>
      <c r="E187" s="136" t="s">
        <v>26</v>
      </c>
      <c r="F187" s="137">
        <v>200</v>
      </c>
      <c r="G187" s="144">
        <v>196840.92</v>
      </c>
      <c r="H187" s="17"/>
    </row>
    <row r="188" spans="1:8" s="6" customFormat="1" ht="66" customHeight="1">
      <c r="A188" s="150" t="s">
        <v>639</v>
      </c>
      <c r="B188" s="147" t="s">
        <v>42</v>
      </c>
      <c r="C188" s="159" t="s">
        <v>46</v>
      </c>
      <c r="D188" s="159" t="s">
        <v>52</v>
      </c>
      <c r="E188" s="139" t="s">
        <v>419</v>
      </c>
      <c r="F188" s="160"/>
      <c r="G188" s="143">
        <f>G189+G192+G195</f>
        <v>82159.08</v>
      </c>
      <c r="H188" s="17"/>
    </row>
    <row r="189" spans="1:8" s="6" customFormat="1" ht="33.75" customHeight="1">
      <c r="A189" s="152" t="s">
        <v>131</v>
      </c>
      <c r="B189" s="147" t="s">
        <v>42</v>
      </c>
      <c r="C189" s="159" t="s">
        <v>46</v>
      </c>
      <c r="D189" s="159" t="s">
        <v>52</v>
      </c>
      <c r="E189" s="139" t="s">
        <v>450</v>
      </c>
      <c r="F189" s="160"/>
      <c r="G189" s="143">
        <f>G190</f>
        <v>50000</v>
      </c>
      <c r="H189" s="17"/>
    </row>
    <row r="190" spans="1:8" s="6" customFormat="1" ht="33.75" customHeight="1">
      <c r="A190" s="133" t="s">
        <v>25</v>
      </c>
      <c r="B190" s="134" t="s">
        <v>42</v>
      </c>
      <c r="C190" s="165" t="s">
        <v>46</v>
      </c>
      <c r="D190" s="165" t="s">
        <v>52</v>
      </c>
      <c r="E190" s="136" t="s">
        <v>135</v>
      </c>
      <c r="F190" s="137"/>
      <c r="G190" s="144">
        <f>G191</f>
        <v>50000</v>
      </c>
      <c r="H190" s="17"/>
    </row>
    <row r="191" spans="1:8" s="6" customFormat="1" ht="33.75" customHeight="1">
      <c r="A191" s="243" t="s">
        <v>164</v>
      </c>
      <c r="B191" s="134" t="s">
        <v>42</v>
      </c>
      <c r="C191" s="165" t="s">
        <v>46</v>
      </c>
      <c r="D191" s="165" t="s">
        <v>52</v>
      </c>
      <c r="E191" s="136" t="s">
        <v>135</v>
      </c>
      <c r="F191" s="137">
        <v>200</v>
      </c>
      <c r="G191" s="144">
        <v>50000</v>
      </c>
      <c r="H191" s="17"/>
    </row>
    <row r="192" spans="1:8" s="6" customFormat="1" ht="101.25" customHeight="1">
      <c r="A192" s="241" t="s">
        <v>375</v>
      </c>
      <c r="B192" s="147" t="s">
        <v>42</v>
      </c>
      <c r="C192" s="159" t="s">
        <v>46</v>
      </c>
      <c r="D192" s="159" t="s">
        <v>52</v>
      </c>
      <c r="E192" s="139" t="s">
        <v>451</v>
      </c>
      <c r="F192" s="160"/>
      <c r="G192" s="143">
        <f>G193</f>
        <v>32159.08</v>
      </c>
      <c r="H192" s="17"/>
    </row>
    <row r="193" spans="1:8" s="6" customFormat="1" ht="33.75" customHeight="1">
      <c r="A193" s="133" t="s">
        <v>25</v>
      </c>
      <c r="B193" s="134" t="s">
        <v>42</v>
      </c>
      <c r="C193" s="165" t="s">
        <v>46</v>
      </c>
      <c r="D193" s="165" t="s">
        <v>52</v>
      </c>
      <c r="E193" s="136" t="s">
        <v>376</v>
      </c>
      <c r="F193" s="137"/>
      <c r="G193" s="144">
        <f>G194</f>
        <v>32159.08</v>
      </c>
      <c r="H193" s="17"/>
    </row>
    <row r="194" spans="1:8" s="6" customFormat="1" ht="33.75" customHeight="1">
      <c r="A194" s="243" t="s">
        <v>164</v>
      </c>
      <c r="B194" s="134" t="s">
        <v>42</v>
      </c>
      <c r="C194" s="165" t="s">
        <v>46</v>
      </c>
      <c r="D194" s="165" t="s">
        <v>52</v>
      </c>
      <c r="E194" s="136" t="s">
        <v>376</v>
      </c>
      <c r="F194" s="137">
        <v>200</v>
      </c>
      <c r="G194" s="144">
        <v>32159.08</v>
      </c>
      <c r="H194" s="17"/>
    </row>
    <row r="195" spans="1:8" s="6" customFormat="1" ht="84" customHeight="1">
      <c r="A195" s="244" t="s">
        <v>520</v>
      </c>
      <c r="B195" s="147" t="s">
        <v>42</v>
      </c>
      <c r="C195" s="159" t="s">
        <v>46</v>
      </c>
      <c r="D195" s="159" t="s">
        <v>52</v>
      </c>
      <c r="E195" s="139" t="s">
        <v>522</v>
      </c>
      <c r="F195" s="160"/>
      <c r="G195" s="143">
        <f>G196</f>
        <v>0</v>
      </c>
      <c r="H195" s="17"/>
    </row>
    <row r="196" spans="1:8" s="6" customFormat="1" ht="33.75" customHeight="1">
      <c r="A196" s="140" t="s">
        <v>25</v>
      </c>
      <c r="B196" s="134" t="s">
        <v>42</v>
      </c>
      <c r="C196" s="165" t="s">
        <v>46</v>
      </c>
      <c r="D196" s="165" t="s">
        <v>52</v>
      </c>
      <c r="E196" s="136" t="s">
        <v>521</v>
      </c>
      <c r="F196" s="137"/>
      <c r="G196" s="144">
        <f>G197</f>
        <v>0</v>
      </c>
      <c r="H196" s="17"/>
    </row>
    <row r="197" spans="1:8" s="6" customFormat="1" ht="30" customHeight="1">
      <c r="A197" s="245" t="s">
        <v>164</v>
      </c>
      <c r="B197" s="134" t="s">
        <v>42</v>
      </c>
      <c r="C197" s="165" t="s">
        <v>46</v>
      </c>
      <c r="D197" s="165" t="s">
        <v>52</v>
      </c>
      <c r="E197" s="136" t="s">
        <v>521</v>
      </c>
      <c r="F197" s="137">
        <v>200</v>
      </c>
      <c r="G197" s="144">
        <f>30000-30000</f>
        <v>0</v>
      </c>
      <c r="H197" s="17"/>
    </row>
    <row r="198" spans="1:8" s="6" customFormat="1" ht="18" customHeight="1">
      <c r="A198" s="244" t="s">
        <v>528</v>
      </c>
      <c r="B198" s="147" t="s">
        <v>42</v>
      </c>
      <c r="C198" s="159" t="s">
        <v>46</v>
      </c>
      <c r="D198" s="159">
        <v>12</v>
      </c>
      <c r="E198" s="136"/>
      <c r="F198" s="137"/>
      <c r="G198" s="143">
        <f>G199</f>
        <v>3127749</v>
      </c>
      <c r="H198" s="17"/>
    </row>
    <row r="199" spans="1:8" s="6" customFormat="1" ht="48.75" customHeight="1">
      <c r="A199" s="157" t="s">
        <v>640</v>
      </c>
      <c r="B199" s="147" t="s">
        <v>42</v>
      </c>
      <c r="C199" s="159" t="s">
        <v>46</v>
      </c>
      <c r="D199" s="159">
        <v>12</v>
      </c>
      <c r="E199" s="154" t="s">
        <v>529</v>
      </c>
      <c r="F199" s="137"/>
      <c r="G199" s="143">
        <f>G200</f>
        <v>3127749</v>
      </c>
      <c r="H199" s="17"/>
    </row>
    <row r="200" spans="1:8" s="6" customFormat="1" ht="81" customHeight="1">
      <c r="A200" s="157" t="s">
        <v>641</v>
      </c>
      <c r="B200" s="147" t="s">
        <v>42</v>
      </c>
      <c r="C200" s="159" t="s">
        <v>46</v>
      </c>
      <c r="D200" s="159">
        <v>12</v>
      </c>
      <c r="E200" s="154" t="s">
        <v>530</v>
      </c>
      <c r="F200" s="137"/>
      <c r="G200" s="143">
        <f>G201</f>
        <v>3127749</v>
      </c>
      <c r="H200" s="17"/>
    </row>
    <row r="201" spans="1:8" s="6" customFormat="1" ht="64.5" customHeight="1">
      <c r="A201" s="157" t="s">
        <v>551</v>
      </c>
      <c r="B201" s="147" t="s">
        <v>42</v>
      </c>
      <c r="C201" s="159" t="s">
        <v>46</v>
      </c>
      <c r="D201" s="159">
        <v>12</v>
      </c>
      <c r="E201" s="154" t="s">
        <v>550</v>
      </c>
      <c r="F201" s="137"/>
      <c r="G201" s="143">
        <f>G202+G204+G206</f>
        <v>3127749</v>
      </c>
      <c r="H201" s="17"/>
    </row>
    <row r="202" spans="1:8" s="6" customFormat="1" ht="46.5" customHeight="1">
      <c r="A202" s="157" t="s">
        <v>829</v>
      </c>
      <c r="B202" s="147" t="s">
        <v>42</v>
      </c>
      <c r="C202" s="159" t="s">
        <v>46</v>
      </c>
      <c r="D202" s="159">
        <v>12</v>
      </c>
      <c r="E202" s="154" t="s">
        <v>552</v>
      </c>
      <c r="F202" s="137"/>
      <c r="G202" s="143">
        <f>G203</f>
        <v>1465974</v>
      </c>
      <c r="H202" s="17"/>
    </row>
    <row r="203" spans="1:8" s="6" customFormat="1" ht="18.75" customHeight="1">
      <c r="A203" s="245" t="s">
        <v>305</v>
      </c>
      <c r="B203" s="134" t="s">
        <v>42</v>
      </c>
      <c r="C203" s="165" t="s">
        <v>46</v>
      </c>
      <c r="D203" s="165">
        <v>12</v>
      </c>
      <c r="E203" s="155" t="s">
        <v>552</v>
      </c>
      <c r="F203" s="137">
        <v>500</v>
      </c>
      <c r="G203" s="144">
        <v>1465974</v>
      </c>
      <c r="H203" s="17"/>
    </row>
    <row r="204" spans="1:8" s="6" customFormat="1" ht="54" customHeight="1">
      <c r="A204" s="157" t="s">
        <v>830</v>
      </c>
      <c r="B204" s="147" t="s">
        <v>42</v>
      </c>
      <c r="C204" s="159" t="s">
        <v>46</v>
      </c>
      <c r="D204" s="159">
        <v>12</v>
      </c>
      <c r="E204" s="154" t="s">
        <v>553</v>
      </c>
      <c r="F204" s="137"/>
      <c r="G204" s="143">
        <f>G205</f>
        <v>628275</v>
      </c>
      <c r="H204" s="17"/>
    </row>
    <row r="205" spans="1:8" s="6" customFormat="1" ht="20.25" customHeight="1">
      <c r="A205" s="245" t="s">
        <v>305</v>
      </c>
      <c r="B205" s="134" t="s">
        <v>42</v>
      </c>
      <c r="C205" s="165" t="s">
        <v>46</v>
      </c>
      <c r="D205" s="165">
        <v>12</v>
      </c>
      <c r="E205" s="155" t="s">
        <v>553</v>
      </c>
      <c r="F205" s="137">
        <v>500</v>
      </c>
      <c r="G205" s="144">
        <v>628275</v>
      </c>
      <c r="H205" s="17"/>
    </row>
    <row r="206" spans="1:8" s="6" customFormat="1" ht="49.5" customHeight="1">
      <c r="A206" s="244" t="s">
        <v>792</v>
      </c>
      <c r="B206" s="147" t="s">
        <v>42</v>
      </c>
      <c r="C206" s="159" t="s">
        <v>46</v>
      </c>
      <c r="D206" s="159">
        <v>12</v>
      </c>
      <c r="E206" s="154" t="s">
        <v>793</v>
      </c>
      <c r="F206" s="142"/>
      <c r="G206" s="143">
        <f>G207</f>
        <v>1033500</v>
      </c>
      <c r="H206" s="17"/>
    </row>
    <row r="207" spans="1:8" s="6" customFormat="1" ht="17.25" customHeight="1">
      <c r="A207" s="164" t="s">
        <v>305</v>
      </c>
      <c r="B207" s="134" t="s">
        <v>42</v>
      </c>
      <c r="C207" s="165" t="s">
        <v>46</v>
      </c>
      <c r="D207" s="165">
        <v>12</v>
      </c>
      <c r="E207" s="155" t="s">
        <v>793</v>
      </c>
      <c r="F207" s="141" t="s">
        <v>794</v>
      </c>
      <c r="G207" s="144">
        <v>1033500</v>
      </c>
      <c r="H207" s="17"/>
    </row>
    <row r="208" spans="1:8" s="6" customFormat="1" ht="19.5" customHeight="1">
      <c r="A208" s="152" t="s">
        <v>482</v>
      </c>
      <c r="B208" s="147" t="s">
        <v>42</v>
      </c>
      <c r="C208" s="156" t="s">
        <v>483</v>
      </c>
      <c r="D208" s="135"/>
      <c r="E208" s="136"/>
      <c r="F208" s="137"/>
      <c r="G208" s="143">
        <f>G209</f>
        <v>9807742</v>
      </c>
      <c r="H208" s="17"/>
    </row>
    <row r="209" spans="1:8" s="6" customFormat="1" ht="19.5" customHeight="1">
      <c r="A209" s="152" t="s">
        <v>484</v>
      </c>
      <c r="B209" s="147" t="s">
        <v>42</v>
      </c>
      <c r="C209" s="156" t="s">
        <v>483</v>
      </c>
      <c r="D209" s="142" t="s">
        <v>44</v>
      </c>
      <c r="E209" s="136"/>
      <c r="F209" s="137"/>
      <c r="G209" s="143">
        <f>G210+G241</f>
        <v>9807742</v>
      </c>
      <c r="H209" s="17"/>
    </row>
    <row r="210" spans="1:8" s="6" customFormat="1" ht="39.75" customHeight="1">
      <c r="A210" s="157" t="s">
        <v>701</v>
      </c>
      <c r="B210" s="147" t="s">
        <v>42</v>
      </c>
      <c r="C210" s="156" t="s">
        <v>483</v>
      </c>
      <c r="D210" s="142" t="s">
        <v>44</v>
      </c>
      <c r="E210" s="154" t="s">
        <v>683</v>
      </c>
      <c r="F210" s="137"/>
      <c r="G210" s="143">
        <f>G211</f>
        <v>1016941</v>
      </c>
      <c r="H210" s="17"/>
    </row>
    <row r="211" spans="1:8" s="6" customFormat="1" ht="63.75" customHeight="1">
      <c r="A211" s="157" t="s">
        <v>702</v>
      </c>
      <c r="B211" s="147" t="s">
        <v>42</v>
      </c>
      <c r="C211" s="156" t="s">
        <v>483</v>
      </c>
      <c r="D211" s="142" t="s">
        <v>44</v>
      </c>
      <c r="E211" s="154" t="s">
        <v>684</v>
      </c>
      <c r="F211" s="137"/>
      <c r="G211" s="143">
        <f>G212</f>
        <v>1016941</v>
      </c>
      <c r="H211" s="17"/>
    </row>
    <row r="212" spans="1:8" s="6" customFormat="1" ht="33.75" customHeight="1">
      <c r="A212" s="157" t="s">
        <v>685</v>
      </c>
      <c r="B212" s="147" t="s">
        <v>42</v>
      </c>
      <c r="C212" s="156" t="s">
        <v>483</v>
      </c>
      <c r="D212" s="142" t="s">
        <v>44</v>
      </c>
      <c r="E212" s="154" t="s">
        <v>686</v>
      </c>
      <c r="F212" s="137"/>
      <c r="G212" s="143">
        <f>G215+G228+G213</f>
        <v>1016941</v>
      </c>
      <c r="H212" s="17"/>
    </row>
    <row r="213" spans="1:8" s="6" customFormat="1" ht="39.75" customHeight="1">
      <c r="A213" s="158" t="s">
        <v>803</v>
      </c>
      <c r="B213" s="147" t="s">
        <v>42</v>
      </c>
      <c r="C213" s="156" t="s">
        <v>483</v>
      </c>
      <c r="D213" s="142" t="s">
        <v>44</v>
      </c>
      <c r="E213" s="154" t="s">
        <v>804</v>
      </c>
      <c r="F213" s="137"/>
      <c r="G213" s="143">
        <f>G214</f>
        <v>300000</v>
      </c>
      <c r="H213" s="17"/>
    </row>
    <row r="214" spans="1:8" s="6" customFormat="1" ht="34.5" customHeight="1">
      <c r="A214" s="245" t="s">
        <v>164</v>
      </c>
      <c r="B214" s="134" t="s">
        <v>42</v>
      </c>
      <c r="C214" s="204" t="s">
        <v>483</v>
      </c>
      <c r="D214" s="141" t="s">
        <v>44</v>
      </c>
      <c r="E214" s="155" t="s">
        <v>804</v>
      </c>
      <c r="F214" s="137">
        <v>200</v>
      </c>
      <c r="G214" s="144">
        <v>300000</v>
      </c>
      <c r="H214" s="17"/>
    </row>
    <row r="215" spans="1:8" s="6" customFormat="1" ht="32.25" customHeight="1">
      <c r="A215" s="158" t="s">
        <v>570</v>
      </c>
      <c r="B215" s="147" t="s">
        <v>42</v>
      </c>
      <c r="C215" s="156" t="s">
        <v>483</v>
      </c>
      <c r="D215" s="142" t="s">
        <v>44</v>
      </c>
      <c r="E215" s="154" t="s">
        <v>687</v>
      </c>
      <c r="F215" s="141"/>
      <c r="G215" s="143">
        <f>G216+G218+G220+G222+G224+G226</f>
        <v>430165</v>
      </c>
      <c r="H215" s="17"/>
    </row>
    <row r="216" spans="1:8" s="6" customFormat="1" ht="42" customHeight="1">
      <c r="A216" s="158" t="s">
        <v>715</v>
      </c>
      <c r="B216" s="147" t="s">
        <v>42</v>
      </c>
      <c r="C216" s="156" t="s">
        <v>483</v>
      </c>
      <c r="D216" s="142" t="s">
        <v>44</v>
      </c>
      <c r="E216" s="154" t="s">
        <v>688</v>
      </c>
      <c r="F216" s="141"/>
      <c r="G216" s="144">
        <f>G217</f>
        <v>72595</v>
      </c>
      <c r="H216" s="17"/>
    </row>
    <row r="217" spans="1:8" s="6" customFormat="1" ht="32.25" customHeight="1">
      <c r="A217" s="133" t="s">
        <v>164</v>
      </c>
      <c r="B217" s="147" t="s">
        <v>42</v>
      </c>
      <c r="C217" s="156" t="s">
        <v>483</v>
      </c>
      <c r="D217" s="142" t="s">
        <v>44</v>
      </c>
      <c r="E217" s="154" t="s">
        <v>688</v>
      </c>
      <c r="F217" s="141" t="s">
        <v>175</v>
      </c>
      <c r="G217" s="144">
        <v>72595</v>
      </c>
      <c r="H217" s="17"/>
    </row>
    <row r="218" spans="1:8" s="6" customFormat="1" ht="39" customHeight="1">
      <c r="A218" s="158" t="s">
        <v>716</v>
      </c>
      <c r="B218" s="147" t="s">
        <v>42</v>
      </c>
      <c r="C218" s="156" t="s">
        <v>483</v>
      </c>
      <c r="D218" s="142" t="s">
        <v>44</v>
      </c>
      <c r="E218" s="154" t="s">
        <v>689</v>
      </c>
      <c r="F218" s="141"/>
      <c r="G218" s="144">
        <f>G219</f>
        <v>78715</v>
      </c>
      <c r="H218" s="17"/>
    </row>
    <row r="219" spans="1:8" s="6" customFormat="1" ht="32.25" customHeight="1">
      <c r="A219" s="133" t="s">
        <v>164</v>
      </c>
      <c r="B219" s="147" t="s">
        <v>42</v>
      </c>
      <c r="C219" s="156" t="s">
        <v>483</v>
      </c>
      <c r="D219" s="142" t="s">
        <v>44</v>
      </c>
      <c r="E219" s="154" t="s">
        <v>689</v>
      </c>
      <c r="F219" s="141" t="s">
        <v>175</v>
      </c>
      <c r="G219" s="144">
        <v>78715</v>
      </c>
      <c r="H219" s="17"/>
    </row>
    <row r="220" spans="1:8" s="6" customFormat="1" ht="38.25" customHeight="1">
      <c r="A220" s="158" t="s">
        <v>717</v>
      </c>
      <c r="B220" s="147" t="s">
        <v>42</v>
      </c>
      <c r="C220" s="156" t="s">
        <v>483</v>
      </c>
      <c r="D220" s="142" t="s">
        <v>44</v>
      </c>
      <c r="E220" s="154" t="s">
        <v>690</v>
      </c>
      <c r="F220" s="141"/>
      <c r="G220" s="144">
        <f>G221</f>
        <v>58991</v>
      </c>
      <c r="H220" s="17"/>
    </row>
    <row r="221" spans="1:8" s="6" customFormat="1" ht="32.25" customHeight="1">
      <c r="A221" s="133" t="s">
        <v>164</v>
      </c>
      <c r="B221" s="147" t="s">
        <v>42</v>
      </c>
      <c r="C221" s="156" t="s">
        <v>483</v>
      </c>
      <c r="D221" s="142" t="s">
        <v>44</v>
      </c>
      <c r="E221" s="154" t="s">
        <v>690</v>
      </c>
      <c r="F221" s="141" t="s">
        <v>175</v>
      </c>
      <c r="G221" s="144">
        <v>58991</v>
      </c>
      <c r="H221" s="17"/>
    </row>
    <row r="222" spans="1:8" s="6" customFormat="1" ht="37.5" customHeight="1">
      <c r="A222" s="158" t="s">
        <v>718</v>
      </c>
      <c r="B222" s="147" t="s">
        <v>42</v>
      </c>
      <c r="C222" s="156" t="s">
        <v>483</v>
      </c>
      <c r="D222" s="142" t="s">
        <v>44</v>
      </c>
      <c r="E222" s="154" t="s">
        <v>691</v>
      </c>
      <c r="F222" s="141"/>
      <c r="G222" s="144">
        <f>G223</f>
        <v>56305</v>
      </c>
      <c r="H222" s="17"/>
    </row>
    <row r="223" spans="1:8" s="6" customFormat="1" ht="32.25" customHeight="1">
      <c r="A223" s="133" t="s">
        <v>164</v>
      </c>
      <c r="B223" s="147" t="s">
        <v>42</v>
      </c>
      <c r="C223" s="156" t="s">
        <v>483</v>
      </c>
      <c r="D223" s="142" t="s">
        <v>44</v>
      </c>
      <c r="E223" s="154" t="s">
        <v>691</v>
      </c>
      <c r="F223" s="141" t="s">
        <v>175</v>
      </c>
      <c r="G223" s="144">
        <v>56305</v>
      </c>
      <c r="H223" s="17"/>
    </row>
    <row r="224" spans="1:8" s="6" customFormat="1" ht="39" customHeight="1">
      <c r="A224" s="158" t="s">
        <v>719</v>
      </c>
      <c r="B224" s="147" t="s">
        <v>42</v>
      </c>
      <c r="C224" s="156" t="s">
        <v>483</v>
      </c>
      <c r="D224" s="142" t="s">
        <v>44</v>
      </c>
      <c r="E224" s="154" t="s">
        <v>692</v>
      </c>
      <c r="F224" s="141"/>
      <c r="G224" s="144">
        <f>G225</f>
        <v>63674</v>
      </c>
      <c r="H224" s="17"/>
    </row>
    <row r="225" spans="1:8" s="6" customFormat="1" ht="32.25" customHeight="1">
      <c r="A225" s="133" t="s">
        <v>164</v>
      </c>
      <c r="B225" s="147" t="s">
        <v>42</v>
      </c>
      <c r="C225" s="156" t="s">
        <v>483</v>
      </c>
      <c r="D225" s="142" t="s">
        <v>44</v>
      </c>
      <c r="E225" s="154" t="s">
        <v>692</v>
      </c>
      <c r="F225" s="141" t="s">
        <v>175</v>
      </c>
      <c r="G225" s="144">
        <v>63674</v>
      </c>
      <c r="H225" s="17"/>
    </row>
    <row r="226" spans="1:8" s="6" customFormat="1" ht="39.75" customHeight="1">
      <c r="A226" s="158" t="s">
        <v>720</v>
      </c>
      <c r="B226" s="147" t="s">
        <v>42</v>
      </c>
      <c r="C226" s="156" t="s">
        <v>483</v>
      </c>
      <c r="D226" s="142" t="s">
        <v>44</v>
      </c>
      <c r="E226" s="154" t="s">
        <v>693</v>
      </c>
      <c r="F226" s="141"/>
      <c r="G226" s="144">
        <f>G227</f>
        <v>99885</v>
      </c>
      <c r="H226" s="17"/>
    </row>
    <row r="227" spans="1:8" s="6" customFormat="1" ht="32.25" customHeight="1">
      <c r="A227" s="133" t="s">
        <v>164</v>
      </c>
      <c r="B227" s="147" t="s">
        <v>42</v>
      </c>
      <c r="C227" s="156" t="s">
        <v>483</v>
      </c>
      <c r="D227" s="142" t="s">
        <v>44</v>
      </c>
      <c r="E227" s="154" t="s">
        <v>693</v>
      </c>
      <c r="F227" s="141" t="s">
        <v>175</v>
      </c>
      <c r="G227" s="144">
        <v>99885</v>
      </c>
      <c r="H227" s="17"/>
    </row>
    <row r="228" spans="1:8" s="6" customFormat="1" ht="40.5" customHeight="1">
      <c r="A228" s="157" t="s">
        <v>572</v>
      </c>
      <c r="B228" s="147" t="s">
        <v>42</v>
      </c>
      <c r="C228" s="156" t="s">
        <v>483</v>
      </c>
      <c r="D228" s="142" t="s">
        <v>44</v>
      </c>
      <c r="E228" s="154" t="s">
        <v>694</v>
      </c>
      <c r="F228" s="141"/>
      <c r="G228" s="143">
        <f>G229+G231+G233+G235+G237+G239</f>
        <v>286776</v>
      </c>
      <c r="H228" s="17"/>
    </row>
    <row r="229" spans="1:8" s="6" customFormat="1" ht="33.75" customHeight="1">
      <c r="A229" s="157" t="s">
        <v>709</v>
      </c>
      <c r="B229" s="147" t="s">
        <v>42</v>
      </c>
      <c r="C229" s="156" t="s">
        <v>483</v>
      </c>
      <c r="D229" s="142" t="s">
        <v>44</v>
      </c>
      <c r="E229" s="154" t="s">
        <v>695</v>
      </c>
      <c r="F229" s="141"/>
      <c r="G229" s="144">
        <f>G230</f>
        <v>48396</v>
      </c>
      <c r="H229" s="17"/>
    </row>
    <row r="230" spans="1:8" s="6" customFormat="1" ht="38.25" customHeight="1">
      <c r="A230" s="133" t="s">
        <v>164</v>
      </c>
      <c r="B230" s="147" t="s">
        <v>42</v>
      </c>
      <c r="C230" s="156" t="s">
        <v>483</v>
      </c>
      <c r="D230" s="142" t="s">
        <v>44</v>
      </c>
      <c r="E230" s="154" t="s">
        <v>695</v>
      </c>
      <c r="F230" s="141" t="s">
        <v>175</v>
      </c>
      <c r="G230" s="144">
        <f>42347+6049</f>
        <v>48396</v>
      </c>
      <c r="H230" s="17"/>
    </row>
    <row r="231" spans="1:8" s="6" customFormat="1" ht="34.5" customHeight="1">
      <c r="A231" s="157" t="s">
        <v>710</v>
      </c>
      <c r="B231" s="147" t="s">
        <v>42</v>
      </c>
      <c r="C231" s="156" t="s">
        <v>483</v>
      </c>
      <c r="D231" s="142" t="s">
        <v>44</v>
      </c>
      <c r="E231" s="154" t="s">
        <v>696</v>
      </c>
      <c r="F231" s="141"/>
      <c r="G231" s="144">
        <f>G232</f>
        <v>52476</v>
      </c>
      <c r="H231" s="17"/>
    </row>
    <row r="232" spans="1:8" s="6" customFormat="1" ht="38.25" customHeight="1">
      <c r="A232" s="133" t="s">
        <v>164</v>
      </c>
      <c r="B232" s="147" t="s">
        <v>42</v>
      </c>
      <c r="C232" s="156" t="s">
        <v>483</v>
      </c>
      <c r="D232" s="142" t="s">
        <v>44</v>
      </c>
      <c r="E232" s="154" t="s">
        <v>696</v>
      </c>
      <c r="F232" s="141" t="s">
        <v>175</v>
      </c>
      <c r="G232" s="144">
        <f>45917+6559</f>
        <v>52476</v>
      </c>
      <c r="H232" s="17"/>
    </row>
    <row r="233" spans="1:8" s="6" customFormat="1" ht="34.5" customHeight="1">
      <c r="A233" s="157" t="s">
        <v>711</v>
      </c>
      <c r="B233" s="147" t="s">
        <v>42</v>
      </c>
      <c r="C233" s="156" t="s">
        <v>483</v>
      </c>
      <c r="D233" s="142" t="s">
        <v>44</v>
      </c>
      <c r="E233" s="154" t="s">
        <v>697</v>
      </c>
      <c r="F233" s="141"/>
      <c r="G233" s="144">
        <f>G234</f>
        <v>39327</v>
      </c>
      <c r="H233" s="17"/>
    </row>
    <row r="234" spans="1:8" s="6" customFormat="1" ht="38.25" customHeight="1">
      <c r="A234" s="133" t="s">
        <v>164</v>
      </c>
      <c r="B234" s="147" t="s">
        <v>42</v>
      </c>
      <c r="C234" s="156" t="s">
        <v>483</v>
      </c>
      <c r="D234" s="142" t="s">
        <v>44</v>
      </c>
      <c r="E234" s="154" t="s">
        <v>697</v>
      </c>
      <c r="F234" s="141" t="s">
        <v>175</v>
      </c>
      <c r="G234" s="144">
        <f>34411+4916</f>
        <v>39327</v>
      </c>
      <c r="H234" s="17"/>
    </row>
    <row r="235" spans="1:8" s="6" customFormat="1" ht="33.75" customHeight="1">
      <c r="A235" s="157" t="s">
        <v>714</v>
      </c>
      <c r="B235" s="147" t="s">
        <v>42</v>
      </c>
      <c r="C235" s="156" t="s">
        <v>483</v>
      </c>
      <c r="D235" s="142" t="s">
        <v>44</v>
      </c>
      <c r="E235" s="154" t="s">
        <v>698</v>
      </c>
      <c r="F235" s="141"/>
      <c r="G235" s="144">
        <f>G236</f>
        <v>37537</v>
      </c>
      <c r="H235" s="17"/>
    </row>
    <row r="236" spans="1:8" s="6" customFormat="1" ht="38.25" customHeight="1">
      <c r="A236" s="133" t="s">
        <v>164</v>
      </c>
      <c r="B236" s="147" t="s">
        <v>42</v>
      </c>
      <c r="C236" s="156" t="s">
        <v>483</v>
      </c>
      <c r="D236" s="142" t="s">
        <v>44</v>
      </c>
      <c r="E236" s="154" t="s">
        <v>698</v>
      </c>
      <c r="F236" s="141" t="s">
        <v>175</v>
      </c>
      <c r="G236" s="144">
        <f>32845+4692</f>
        <v>37537</v>
      </c>
      <c r="H236" s="17"/>
    </row>
    <row r="237" spans="1:8" s="6" customFormat="1" ht="35.25" customHeight="1">
      <c r="A237" s="157" t="s">
        <v>712</v>
      </c>
      <c r="B237" s="147" t="s">
        <v>42</v>
      </c>
      <c r="C237" s="156" t="s">
        <v>483</v>
      </c>
      <c r="D237" s="142" t="s">
        <v>44</v>
      </c>
      <c r="E237" s="154" t="s">
        <v>699</v>
      </c>
      <c r="F237" s="141"/>
      <c r="G237" s="144">
        <f>G238</f>
        <v>42449</v>
      </c>
      <c r="H237" s="17"/>
    </row>
    <row r="238" spans="1:8" s="6" customFormat="1" ht="38.25" customHeight="1">
      <c r="A238" s="133" t="s">
        <v>164</v>
      </c>
      <c r="B238" s="147" t="s">
        <v>42</v>
      </c>
      <c r="C238" s="156" t="s">
        <v>483</v>
      </c>
      <c r="D238" s="142" t="s">
        <v>44</v>
      </c>
      <c r="E238" s="154" t="s">
        <v>699</v>
      </c>
      <c r="F238" s="141" t="s">
        <v>175</v>
      </c>
      <c r="G238" s="144">
        <f>37143+5306</f>
        <v>42449</v>
      </c>
      <c r="H238" s="17"/>
    </row>
    <row r="239" spans="1:8" s="6" customFormat="1" ht="38.25" customHeight="1">
      <c r="A239" s="157" t="s">
        <v>713</v>
      </c>
      <c r="B239" s="147" t="s">
        <v>42</v>
      </c>
      <c r="C239" s="156" t="s">
        <v>483</v>
      </c>
      <c r="D239" s="142" t="s">
        <v>44</v>
      </c>
      <c r="E239" s="154" t="s">
        <v>700</v>
      </c>
      <c r="F239" s="141"/>
      <c r="G239" s="144">
        <f>G240</f>
        <v>66591</v>
      </c>
      <c r="H239" s="17"/>
    </row>
    <row r="240" spans="1:8" s="6" customFormat="1" ht="38.25" customHeight="1">
      <c r="A240" s="133" t="s">
        <v>164</v>
      </c>
      <c r="B240" s="147" t="s">
        <v>42</v>
      </c>
      <c r="C240" s="156" t="s">
        <v>483</v>
      </c>
      <c r="D240" s="142" t="s">
        <v>44</v>
      </c>
      <c r="E240" s="154" t="s">
        <v>700</v>
      </c>
      <c r="F240" s="141" t="s">
        <v>175</v>
      </c>
      <c r="G240" s="144">
        <f>58267+8324</f>
        <v>66591</v>
      </c>
      <c r="H240" s="17"/>
    </row>
    <row r="241" spans="1:8" s="6" customFormat="1" ht="51" customHeight="1">
      <c r="A241" s="157" t="s">
        <v>753</v>
      </c>
      <c r="B241" s="147" t="s">
        <v>42</v>
      </c>
      <c r="C241" s="156" t="s">
        <v>483</v>
      </c>
      <c r="D241" s="142" t="s">
        <v>44</v>
      </c>
      <c r="E241" s="154" t="s">
        <v>529</v>
      </c>
      <c r="F241" s="137"/>
      <c r="G241" s="143">
        <f>G242+G251</f>
        <v>8790801</v>
      </c>
      <c r="H241" s="17"/>
    </row>
    <row r="242" spans="1:8" s="6" customFormat="1" ht="82.5" customHeight="1">
      <c r="A242" s="157" t="s">
        <v>754</v>
      </c>
      <c r="B242" s="147" t="s">
        <v>42</v>
      </c>
      <c r="C242" s="156" t="s">
        <v>483</v>
      </c>
      <c r="D242" s="142" t="s">
        <v>44</v>
      </c>
      <c r="E242" s="154" t="s">
        <v>530</v>
      </c>
      <c r="F242" s="137"/>
      <c r="G242" s="143">
        <f>G243</f>
        <v>7790801</v>
      </c>
      <c r="H242" s="17"/>
    </row>
    <row r="243" spans="1:8" s="6" customFormat="1" ht="51" customHeight="1">
      <c r="A243" s="157" t="s">
        <v>747</v>
      </c>
      <c r="B243" s="147" t="s">
        <v>42</v>
      </c>
      <c r="C243" s="156" t="s">
        <v>483</v>
      </c>
      <c r="D243" s="142" t="s">
        <v>44</v>
      </c>
      <c r="E243" s="154" t="s">
        <v>748</v>
      </c>
      <c r="F243" s="137"/>
      <c r="G243" s="143">
        <f>G244+G246+G248</f>
        <v>7790801</v>
      </c>
      <c r="H243" s="17"/>
    </row>
    <row r="244" spans="1:8" s="6" customFormat="1" ht="38.25" customHeight="1">
      <c r="A244" s="157" t="s">
        <v>749</v>
      </c>
      <c r="B244" s="147" t="s">
        <v>42</v>
      </c>
      <c r="C244" s="156" t="s">
        <v>483</v>
      </c>
      <c r="D244" s="142" t="s">
        <v>44</v>
      </c>
      <c r="E244" s="154" t="s">
        <v>750</v>
      </c>
      <c r="F244" s="137"/>
      <c r="G244" s="144">
        <f>G245</f>
        <v>5054968</v>
      </c>
      <c r="H244" s="17"/>
    </row>
    <row r="245" spans="1:8" s="6" customFormat="1" ht="38.25" customHeight="1">
      <c r="A245" s="240" t="s">
        <v>527</v>
      </c>
      <c r="B245" s="134" t="s">
        <v>42</v>
      </c>
      <c r="C245" s="204" t="s">
        <v>483</v>
      </c>
      <c r="D245" s="141" t="s">
        <v>44</v>
      </c>
      <c r="E245" s="155" t="s">
        <v>750</v>
      </c>
      <c r="F245" s="137">
        <v>400</v>
      </c>
      <c r="G245" s="144">
        <f>3732103+1322865</f>
        <v>5054968</v>
      </c>
      <c r="H245" s="17"/>
    </row>
    <row r="246" spans="1:8" s="6" customFormat="1" ht="52.5" customHeight="1">
      <c r="A246" s="157" t="s">
        <v>751</v>
      </c>
      <c r="B246" s="147" t="s">
        <v>42</v>
      </c>
      <c r="C246" s="156" t="s">
        <v>483</v>
      </c>
      <c r="D246" s="142" t="s">
        <v>44</v>
      </c>
      <c r="E246" s="154" t="s">
        <v>752</v>
      </c>
      <c r="F246" s="137"/>
      <c r="G246" s="143">
        <f>G247</f>
        <v>725289</v>
      </c>
      <c r="H246" s="17"/>
    </row>
    <row r="247" spans="1:8" s="6" customFormat="1" ht="43.5" customHeight="1">
      <c r="A247" s="240" t="s">
        <v>527</v>
      </c>
      <c r="B247" s="134" t="s">
        <v>42</v>
      </c>
      <c r="C247" s="204" t="s">
        <v>483</v>
      </c>
      <c r="D247" s="141" t="s">
        <v>44</v>
      </c>
      <c r="E247" s="155" t="s">
        <v>752</v>
      </c>
      <c r="F247" s="137">
        <v>400</v>
      </c>
      <c r="G247" s="144">
        <f>196427+225000+78862+225000</f>
        <v>725289</v>
      </c>
      <c r="H247" s="17"/>
    </row>
    <row r="248" spans="1:8" s="6" customFormat="1" ht="38.25" customHeight="1">
      <c r="A248" s="157" t="s">
        <v>790</v>
      </c>
      <c r="B248" s="147" t="s">
        <v>42</v>
      </c>
      <c r="C248" s="156" t="s">
        <v>483</v>
      </c>
      <c r="D248" s="142" t="s">
        <v>44</v>
      </c>
      <c r="E248" s="139" t="s">
        <v>791</v>
      </c>
      <c r="F248" s="137"/>
      <c r="G248" s="143">
        <f>G249+G250</f>
        <v>2010544</v>
      </c>
      <c r="H248" s="17"/>
    </row>
    <row r="249" spans="1:8" s="6" customFormat="1" ht="38.25" customHeight="1">
      <c r="A249" s="245" t="s">
        <v>164</v>
      </c>
      <c r="B249" s="134" t="s">
        <v>42</v>
      </c>
      <c r="C249" s="204" t="s">
        <v>483</v>
      </c>
      <c r="D249" s="141" t="s">
        <v>44</v>
      </c>
      <c r="E249" s="136" t="s">
        <v>791</v>
      </c>
      <c r="F249" s="137">
        <v>200</v>
      </c>
      <c r="G249" s="144">
        <f>207890+40000+18419</f>
        <v>266309</v>
      </c>
      <c r="H249" s="17"/>
    </row>
    <row r="250" spans="1:8" s="6" customFormat="1" ht="38.25" customHeight="1">
      <c r="A250" s="240" t="s">
        <v>527</v>
      </c>
      <c r="B250" s="134" t="s">
        <v>42</v>
      </c>
      <c r="C250" s="204" t="s">
        <v>483</v>
      </c>
      <c r="D250" s="141" t="s">
        <v>44</v>
      </c>
      <c r="E250" s="136" t="s">
        <v>791</v>
      </c>
      <c r="F250" s="137">
        <v>400</v>
      </c>
      <c r="G250" s="144">
        <v>1744235</v>
      </c>
      <c r="H250" s="17"/>
    </row>
    <row r="251" spans="1:8" s="6" customFormat="1" ht="82.5" customHeight="1">
      <c r="A251" s="201" t="s">
        <v>784</v>
      </c>
      <c r="B251" s="147" t="s">
        <v>42</v>
      </c>
      <c r="C251" s="156" t="s">
        <v>483</v>
      </c>
      <c r="D251" s="142" t="s">
        <v>44</v>
      </c>
      <c r="E251" s="154" t="s">
        <v>785</v>
      </c>
      <c r="F251" s="160"/>
      <c r="G251" s="143">
        <f>G252</f>
        <v>1000000</v>
      </c>
      <c r="H251" s="17"/>
    </row>
    <row r="252" spans="1:8" s="6" customFormat="1" ht="177" customHeight="1">
      <c r="A252" s="202" t="s">
        <v>872</v>
      </c>
      <c r="B252" s="147" t="s">
        <v>42</v>
      </c>
      <c r="C252" s="156" t="s">
        <v>483</v>
      </c>
      <c r="D252" s="142" t="s">
        <v>44</v>
      </c>
      <c r="E252" s="154" t="s">
        <v>786</v>
      </c>
      <c r="F252" s="160"/>
      <c r="G252" s="143">
        <f>G253</f>
        <v>1000000</v>
      </c>
      <c r="H252" s="17"/>
    </row>
    <row r="253" spans="1:8" s="6" customFormat="1" ht="23.25" customHeight="1">
      <c r="A253" s="203" t="s">
        <v>787</v>
      </c>
      <c r="B253" s="134" t="s">
        <v>42</v>
      </c>
      <c r="C253" s="204" t="s">
        <v>483</v>
      </c>
      <c r="D253" s="141" t="s">
        <v>44</v>
      </c>
      <c r="E253" s="136" t="s">
        <v>788</v>
      </c>
      <c r="F253" s="137"/>
      <c r="G253" s="144">
        <f>G254</f>
        <v>1000000</v>
      </c>
      <c r="H253" s="17"/>
    </row>
    <row r="254" spans="1:8" s="6" customFormat="1" ht="23.25" customHeight="1">
      <c r="A254" s="133" t="s">
        <v>285</v>
      </c>
      <c r="B254" s="134" t="s">
        <v>42</v>
      </c>
      <c r="C254" s="204" t="s">
        <v>483</v>
      </c>
      <c r="D254" s="141" t="s">
        <v>44</v>
      </c>
      <c r="E254" s="136" t="s">
        <v>788</v>
      </c>
      <c r="F254" s="137">
        <v>800</v>
      </c>
      <c r="G254" s="144">
        <v>1000000</v>
      </c>
      <c r="H254" s="17"/>
    </row>
    <row r="255" spans="1:8" s="22" customFormat="1" ht="17.25">
      <c r="A255" s="152" t="s">
        <v>141</v>
      </c>
      <c r="B255" s="147" t="s">
        <v>42</v>
      </c>
      <c r="C255" s="148" t="s">
        <v>50</v>
      </c>
      <c r="D255" s="148"/>
      <c r="E255" s="265"/>
      <c r="F255" s="148"/>
      <c r="G255" s="143">
        <f>G256</f>
        <v>651611</v>
      </c>
      <c r="H255" s="17"/>
    </row>
    <row r="256" spans="1:8" s="21" customFormat="1" ht="21.75" customHeight="1">
      <c r="A256" s="152" t="s">
        <v>310</v>
      </c>
      <c r="B256" s="147" t="s">
        <v>42</v>
      </c>
      <c r="C256" s="148" t="s">
        <v>50</v>
      </c>
      <c r="D256" s="148" t="s">
        <v>50</v>
      </c>
      <c r="E256" s="265"/>
      <c r="F256" s="148"/>
      <c r="G256" s="143">
        <f>G257</f>
        <v>651611</v>
      </c>
      <c r="H256" s="112"/>
    </row>
    <row r="257" spans="1:8" s="21" customFormat="1" ht="63" customHeight="1">
      <c r="A257" s="139" t="s">
        <v>645</v>
      </c>
      <c r="B257" s="147" t="s">
        <v>42</v>
      </c>
      <c r="C257" s="148" t="s">
        <v>50</v>
      </c>
      <c r="D257" s="148" t="s">
        <v>50</v>
      </c>
      <c r="E257" s="154" t="s">
        <v>404</v>
      </c>
      <c r="F257" s="148"/>
      <c r="G257" s="143">
        <f>G258+G266</f>
        <v>651611</v>
      </c>
      <c r="H257" s="112"/>
    </row>
    <row r="258" spans="1:8" s="21" customFormat="1" ht="97.5" customHeight="1">
      <c r="A258" s="152" t="s">
        <v>646</v>
      </c>
      <c r="B258" s="147" t="s">
        <v>42</v>
      </c>
      <c r="C258" s="148" t="s">
        <v>50</v>
      </c>
      <c r="D258" s="148" t="s">
        <v>50</v>
      </c>
      <c r="E258" s="154" t="s">
        <v>417</v>
      </c>
      <c r="F258" s="148"/>
      <c r="G258" s="143">
        <f>G259+G263</f>
        <v>137000</v>
      </c>
      <c r="H258" s="112"/>
    </row>
    <row r="259" spans="1:8" s="21" customFormat="1" ht="36" customHeight="1">
      <c r="A259" s="131" t="s">
        <v>215</v>
      </c>
      <c r="B259" s="134" t="s">
        <v>42</v>
      </c>
      <c r="C259" s="135" t="s">
        <v>50</v>
      </c>
      <c r="D259" s="135" t="s">
        <v>50</v>
      </c>
      <c r="E259" s="139" t="s">
        <v>457</v>
      </c>
      <c r="F259" s="160"/>
      <c r="G259" s="143">
        <f>G260</f>
        <v>85000</v>
      </c>
      <c r="H259" s="112"/>
    </row>
    <row r="260" spans="1:8" s="21" customFormat="1" ht="20.25" customHeight="1">
      <c r="A260" s="133" t="s">
        <v>22</v>
      </c>
      <c r="B260" s="134" t="s">
        <v>42</v>
      </c>
      <c r="C260" s="135" t="s">
        <v>50</v>
      </c>
      <c r="D260" s="135" t="s">
        <v>50</v>
      </c>
      <c r="E260" s="136" t="s">
        <v>216</v>
      </c>
      <c r="F260" s="137"/>
      <c r="G260" s="144">
        <f>G261+G262</f>
        <v>85000</v>
      </c>
      <c r="H260" s="112"/>
    </row>
    <row r="261" spans="1:8" s="21" customFormat="1" ht="38.25" customHeight="1">
      <c r="A261" s="133" t="s">
        <v>164</v>
      </c>
      <c r="B261" s="134" t="s">
        <v>42</v>
      </c>
      <c r="C261" s="135" t="s">
        <v>50</v>
      </c>
      <c r="D261" s="135" t="s">
        <v>50</v>
      </c>
      <c r="E261" s="136" t="s">
        <v>216</v>
      </c>
      <c r="F261" s="149">
        <v>200</v>
      </c>
      <c r="G261" s="144">
        <v>39000</v>
      </c>
      <c r="H261" s="112"/>
    </row>
    <row r="262" spans="1:8" s="21" customFormat="1" ht="19.5" customHeight="1">
      <c r="A262" s="133" t="s">
        <v>306</v>
      </c>
      <c r="B262" s="134" t="s">
        <v>42</v>
      </c>
      <c r="C262" s="135" t="s">
        <v>50</v>
      </c>
      <c r="D262" s="135" t="s">
        <v>50</v>
      </c>
      <c r="E262" s="136" t="s">
        <v>216</v>
      </c>
      <c r="F262" s="149">
        <v>300</v>
      </c>
      <c r="G262" s="144">
        <v>46000</v>
      </c>
      <c r="H262" s="112"/>
    </row>
    <row r="263" spans="1:7" s="23" customFormat="1" ht="49.5" customHeight="1">
      <c r="A263" s="131" t="s">
        <v>62</v>
      </c>
      <c r="B263" s="147" t="s">
        <v>42</v>
      </c>
      <c r="C263" s="148" t="s">
        <v>50</v>
      </c>
      <c r="D263" s="148" t="s">
        <v>50</v>
      </c>
      <c r="E263" s="139" t="s">
        <v>458</v>
      </c>
      <c r="F263" s="151"/>
      <c r="G263" s="143">
        <f>G264</f>
        <v>52000</v>
      </c>
    </row>
    <row r="264" spans="1:8" s="13" customFormat="1" ht="20.25" customHeight="1">
      <c r="A264" s="133" t="s">
        <v>22</v>
      </c>
      <c r="B264" s="134" t="s">
        <v>42</v>
      </c>
      <c r="C264" s="135" t="s">
        <v>50</v>
      </c>
      <c r="D264" s="135" t="s">
        <v>50</v>
      </c>
      <c r="E264" s="136" t="s">
        <v>217</v>
      </c>
      <c r="F264" s="149"/>
      <c r="G264" s="144">
        <f>G265</f>
        <v>52000</v>
      </c>
      <c r="H264" s="111"/>
    </row>
    <row r="265" spans="1:8" s="10" customFormat="1" ht="35.25" customHeight="1">
      <c r="A265" s="133" t="s">
        <v>164</v>
      </c>
      <c r="B265" s="134" t="s">
        <v>42</v>
      </c>
      <c r="C265" s="135" t="s">
        <v>50</v>
      </c>
      <c r="D265" s="135" t="s">
        <v>50</v>
      </c>
      <c r="E265" s="136" t="s">
        <v>217</v>
      </c>
      <c r="F265" s="149">
        <v>200</v>
      </c>
      <c r="G265" s="144">
        <v>52000</v>
      </c>
      <c r="H265" s="111"/>
    </row>
    <row r="266" spans="1:8" s="14" customFormat="1" ht="82.5" customHeight="1">
      <c r="A266" s="139" t="s">
        <v>647</v>
      </c>
      <c r="B266" s="147" t="s">
        <v>42</v>
      </c>
      <c r="C266" s="148" t="s">
        <v>50</v>
      </c>
      <c r="D266" s="148" t="s">
        <v>50</v>
      </c>
      <c r="E266" s="154" t="s">
        <v>416</v>
      </c>
      <c r="F266" s="148"/>
      <c r="G266" s="143">
        <f>G267</f>
        <v>514611</v>
      </c>
      <c r="H266" s="112"/>
    </row>
    <row r="267" spans="1:8" s="14" customFormat="1" ht="35.25" customHeight="1">
      <c r="A267" s="152" t="s">
        <v>344</v>
      </c>
      <c r="B267" s="147" t="s">
        <v>42</v>
      </c>
      <c r="C267" s="148" t="s">
        <v>50</v>
      </c>
      <c r="D267" s="148" t="s">
        <v>50</v>
      </c>
      <c r="E267" s="139" t="s">
        <v>459</v>
      </c>
      <c r="F267" s="160"/>
      <c r="G267" s="143">
        <f>G268+G270+G272</f>
        <v>514611</v>
      </c>
      <c r="H267" s="112"/>
    </row>
    <row r="268" spans="1:8" s="14" customFormat="1" ht="19.5" customHeight="1">
      <c r="A268" s="152" t="s">
        <v>235</v>
      </c>
      <c r="B268" s="147" t="s">
        <v>42</v>
      </c>
      <c r="C268" s="148" t="s">
        <v>50</v>
      </c>
      <c r="D268" s="148" t="s">
        <v>50</v>
      </c>
      <c r="E268" s="169" t="s">
        <v>220</v>
      </c>
      <c r="F268" s="160"/>
      <c r="G268" s="143">
        <f>G269</f>
        <v>30000</v>
      </c>
      <c r="H268" s="112"/>
    </row>
    <row r="269" spans="1:7" s="23" customFormat="1" ht="33.75" customHeight="1">
      <c r="A269" s="133" t="s">
        <v>164</v>
      </c>
      <c r="B269" s="134" t="s">
        <v>42</v>
      </c>
      <c r="C269" s="135" t="s">
        <v>50</v>
      </c>
      <c r="D269" s="135" t="s">
        <v>50</v>
      </c>
      <c r="E269" s="170" t="s">
        <v>220</v>
      </c>
      <c r="F269" s="272">
        <v>200</v>
      </c>
      <c r="G269" s="144">
        <v>30000</v>
      </c>
    </row>
    <row r="270" spans="1:7" s="23" customFormat="1" ht="18" customHeight="1">
      <c r="A270" s="157" t="s">
        <v>554</v>
      </c>
      <c r="B270" s="147" t="s">
        <v>42</v>
      </c>
      <c r="C270" s="148" t="s">
        <v>50</v>
      </c>
      <c r="D270" s="148" t="s">
        <v>50</v>
      </c>
      <c r="E270" s="139" t="s">
        <v>555</v>
      </c>
      <c r="F270" s="272"/>
      <c r="G270" s="143">
        <f>G271</f>
        <v>188998</v>
      </c>
    </row>
    <row r="271" spans="1:7" s="23" customFormat="1" ht="18" customHeight="1">
      <c r="A271" s="140" t="s">
        <v>306</v>
      </c>
      <c r="B271" s="134" t="s">
        <v>42</v>
      </c>
      <c r="C271" s="135" t="s">
        <v>50</v>
      </c>
      <c r="D271" s="135" t="s">
        <v>50</v>
      </c>
      <c r="E271" s="136" t="s">
        <v>555</v>
      </c>
      <c r="F271" s="272">
        <v>300</v>
      </c>
      <c r="G271" s="144">
        <v>188998</v>
      </c>
    </row>
    <row r="272" spans="1:7" s="23" customFormat="1" ht="35.25" customHeight="1">
      <c r="A272" s="152" t="s">
        <v>219</v>
      </c>
      <c r="B272" s="134" t="s">
        <v>42</v>
      </c>
      <c r="C272" s="135" t="s">
        <v>50</v>
      </c>
      <c r="D272" s="135" t="s">
        <v>50</v>
      </c>
      <c r="E272" s="139" t="s">
        <v>221</v>
      </c>
      <c r="F272" s="272"/>
      <c r="G272" s="144">
        <f>G273</f>
        <v>295613</v>
      </c>
    </row>
    <row r="273" spans="1:8" s="10" customFormat="1" ht="16.5" customHeight="1">
      <c r="A273" s="133" t="s">
        <v>306</v>
      </c>
      <c r="B273" s="134" t="s">
        <v>42</v>
      </c>
      <c r="C273" s="135" t="s">
        <v>50</v>
      </c>
      <c r="D273" s="135" t="s">
        <v>50</v>
      </c>
      <c r="E273" s="136" t="s">
        <v>221</v>
      </c>
      <c r="F273" s="149">
        <v>300</v>
      </c>
      <c r="G273" s="144">
        <v>295613</v>
      </c>
      <c r="H273" s="111"/>
    </row>
    <row r="274" spans="1:8" s="10" customFormat="1" ht="16.5" customHeight="1">
      <c r="A274" s="150" t="s">
        <v>308</v>
      </c>
      <c r="B274" s="147" t="s">
        <v>42</v>
      </c>
      <c r="C274" s="148" t="s">
        <v>51</v>
      </c>
      <c r="D274" s="151"/>
      <c r="E274" s="139"/>
      <c r="F274" s="151"/>
      <c r="G274" s="143">
        <f>G275</f>
        <v>39999.65</v>
      </c>
      <c r="H274" s="111"/>
    </row>
    <row r="275" spans="1:8" s="10" customFormat="1" ht="16.5" customHeight="1">
      <c r="A275" s="150" t="s">
        <v>20</v>
      </c>
      <c r="B275" s="147" t="s">
        <v>42</v>
      </c>
      <c r="C275" s="148" t="s">
        <v>51</v>
      </c>
      <c r="D275" s="148" t="s">
        <v>43</v>
      </c>
      <c r="E275" s="139"/>
      <c r="F275" s="151"/>
      <c r="G275" s="143">
        <f>G276</f>
        <v>39999.65</v>
      </c>
      <c r="H275" s="111"/>
    </row>
    <row r="276" spans="1:8" s="10" customFormat="1" ht="27.75" customHeight="1">
      <c r="A276" s="150" t="s">
        <v>38</v>
      </c>
      <c r="B276" s="147" t="s">
        <v>42</v>
      </c>
      <c r="C276" s="148" t="s">
        <v>51</v>
      </c>
      <c r="D276" s="148" t="s">
        <v>43</v>
      </c>
      <c r="E276" s="154" t="s">
        <v>385</v>
      </c>
      <c r="F276" s="151"/>
      <c r="G276" s="143">
        <f>G277</f>
        <v>39999.65</v>
      </c>
      <c r="H276" s="111"/>
    </row>
    <row r="277" spans="1:8" s="10" customFormat="1" ht="27.75" customHeight="1">
      <c r="A277" s="150" t="s">
        <v>5</v>
      </c>
      <c r="B277" s="147" t="s">
        <v>42</v>
      </c>
      <c r="C277" s="148" t="s">
        <v>51</v>
      </c>
      <c r="D277" s="148" t="s">
        <v>43</v>
      </c>
      <c r="E277" s="154" t="s">
        <v>386</v>
      </c>
      <c r="F277" s="151"/>
      <c r="G277" s="143">
        <f>G278</f>
        <v>39999.65</v>
      </c>
      <c r="H277" s="111"/>
    </row>
    <row r="278" spans="1:8" s="10" customFormat="1" ht="112.5" customHeight="1">
      <c r="A278" s="150" t="s">
        <v>825</v>
      </c>
      <c r="B278" s="147" t="s">
        <v>42</v>
      </c>
      <c r="C278" s="148" t="s">
        <v>51</v>
      </c>
      <c r="D278" s="148" t="s">
        <v>43</v>
      </c>
      <c r="E278" s="139" t="s">
        <v>826</v>
      </c>
      <c r="F278" s="151"/>
      <c r="G278" s="143">
        <f>G279</f>
        <v>39999.65</v>
      </c>
      <c r="H278" s="111"/>
    </row>
    <row r="279" spans="1:8" s="10" customFormat="1" ht="16.5" customHeight="1">
      <c r="A279" s="164" t="s">
        <v>305</v>
      </c>
      <c r="B279" s="134" t="s">
        <v>42</v>
      </c>
      <c r="C279" s="135" t="s">
        <v>51</v>
      </c>
      <c r="D279" s="135" t="s">
        <v>43</v>
      </c>
      <c r="E279" s="136" t="s">
        <v>826</v>
      </c>
      <c r="F279" s="149">
        <v>500</v>
      </c>
      <c r="G279" s="144">
        <v>39999.65</v>
      </c>
      <c r="H279" s="111"/>
    </row>
    <row r="280" spans="1:8" s="10" customFormat="1" ht="16.5" customHeight="1">
      <c r="A280" s="152" t="s">
        <v>136</v>
      </c>
      <c r="B280" s="147" t="s">
        <v>42</v>
      </c>
      <c r="C280" s="156" t="s">
        <v>48</v>
      </c>
      <c r="D280" s="204"/>
      <c r="E280" s="136"/>
      <c r="F280" s="149"/>
      <c r="G280" s="143">
        <f aca="true" t="shared" si="0" ref="G280:G285">G281</f>
        <v>326595</v>
      </c>
      <c r="H280" s="111"/>
    </row>
    <row r="281" spans="1:8" s="10" customFormat="1" ht="16.5" customHeight="1">
      <c r="A281" s="152" t="s">
        <v>116</v>
      </c>
      <c r="B281" s="147" t="s">
        <v>42</v>
      </c>
      <c r="C281" s="156" t="s">
        <v>48</v>
      </c>
      <c r="D281" s="148" t="s">
        <v>50</v>
      </c>
      <c r="E281" s="136"/>
      <c r="F281" s="149"/>
      <c r="G281" s="143">
        <f t="shared" si="0"/>
        <v>326595</v>
      </c>
      <c r="H281" s="111"/>
    </row>
    <row r="282" spans="1:8" s="10" customFormat="1" ht="64.5" customHeight="1">
      <c r="A282" s="152" t="s">
        <v>611</v>
      </c>
      <c r="B282" s="147" t="s">
        <v>42</v>
      </c>
      <c r="C282" s="156" t="s">
        <v>48</v>
      </c>
      <c r="D282" s="148" t="s">
        <v>50</v>
      </c>
      <c r="E282" s="154" t="s">
        <v>383</v>
      </c>
      <c r="F282" s="151"/>
      <c r="G282" s="143">
        <f t="shared" si="0"/>
        <v>326595</v>
      </c>
      <c r="H282" s="111"/>
    </row>
    <row r="283" spans="1:8" s="10" customFormat="1" ht="101.25" customHeight="1">
      <c r="A283" s="152" t="s">
        <v>612</v>
      </c>
      <c r="B283" s="147" t="s">
        <v>42</v>
      </c>
      <c r="C283" s="156" t="s">
        <v>48</v>
      </c>
      <c r="D283" s="148" t="s">
        <v>50</v>
      </c>
      <c r="E283" s="154" t="s">
        <v>384</v>
      </c>
      <c r="F283" s="148"/>
      <c r="G283" s="143">
        <f t="shared" si="0"/>
        <v>326595</v>
      </c>
      <c r="H283" s="111"/>
    </row>
    <row r="284" spans="1:8" s="10" customFormat="1" ht="66.75" customHeight="1">
      <c r="A284" s="152" t="s">
        <v>564</v>
      </c>
      <c r="B284" s="147" t="s">
        <v>42</v>
      </c>
      <c r="C284" s="156" t="s">
        <v>48</v>
      </c>
      <c r="D284" s="148" t="s">
        <v>50</v>
      </c>
      <c r="E284" s="154" t="s">
        <v>466</v>
      </c>
      <c r="F284" s="148"/>
      <c r="G284" s="143">
        <f t="shared" si="0"/>
        <v>326595</v>
      </c>
      <c r="H284" s="111"/>
    </row>
    <row r="285" spans="1:8" s="10" customFormat="1" ht="33" customHeight="1">
      <c r="A285" s="157" t="s">
        <v>565</v>
      </c>
      <c r="B285" s="147" t="s">
        <v>42</v>
      </c>
      <c r="C285" s="156" t="s">
        <v>48</v>
      </c>
      <c r="D285" s="148" t="s">
        <v>50</v>
      </c>
      <c r="E285" s="154" t="s">
        <v>137</v>
      </c>
      <c r="F285" s="148"/>
      <c r="G285" s="143">
        <f t="shared" si="0"/>
        <v>326595</v>
      </c>
      <c r="H285" s="111"/>
    </row>
    <row r="286" spans="1:8" s="10" customFormat="1" ht="33" customHeight="1">
      <c r="A286" s="133" t="s">
        <v>164</v>
      </c>
      <c r="B286" s="134" t="s">
        <v>42</v>
      </c>
      <c r="C286" s="204" t="s">
        <v>48</v>
      </c>
      <c r="D286" s="135" t="s">
        <v>50</v>
      </c>
      <c r="E286" s="155" t="s">
        <v>137</v>
      </c>
      <c r="F286" s="149">
        <v>200</v>
      </c>
      <c r="G286" s="144">
        <v>326595</v>
      </c>
      <c r="H286" s="111"/>
    </row>
    <row r="287" spans="1:8" s="22" customFormat="1" ht="17.25">
      <c r="A287" s="152" t="s">
        <v>177</v>
      </c>
      <c r="B287" s="147" t="s">
        <v>42</v>
      </c>
      <c r="C287" s="148" t="s">
        <v>52</v>
      </c>
      <c r="D287" s="148"/>
      <c r="E287" s="265"/>
      <c r="F287" s="148"/>
      <c r="G287" s="143">
        <f>G288+G300+G294</f>
        <v>8187915.04</v>
      </c>
      <c r="H287" s="17"/>
    </row>
    <row r="288" spans="1:8" s="24" customFormat="1" ht="15">
      <c r="A288" s="152" t="s">
        <v>167</v>
      </c>
      <c r="B288" s="147" t="s">
        <v>42</v>
      </c>
      <c r="C288" s="148" t="s">
        <v>52</v>
      </c>
      <c r="D288" s="148" t="s">
        <v>43</v>
      </c>
      <c r="E288" s="265"/>
      <c r="F288" s="273"/>
      <c r="G288" s="143">
        <f>G290</f>
        <v>815759.04</v>
      </c>
      <c r="H288" s="17"/>
    </row>
    <row r="289" spans="1:8" s="24" customFormat="1" ht="36.75" customHeight="1">
      <c r="A289" s="139" t="s">
        <v>615</v>
      </c>
      <c r="B289" s="147" t="s">
        <v>42</v>
      </c>
      <c r="C289" s="148" t="s">
        <v>52</v>
      </c>
      <c r="D289" s="148" t="s">
        <v>43</v>
      </c>
      <c r="E289" s="154" t="s">
        <v>392</v>
      </c>
      <c r="F289" s="273"/>
      <c r="G289" s="143">
        <f>G290</f>
        <v>815759.04</v>
      </c>
      <c r="H289" s="17"/>
    </row>
    <row r="290" spans="1:8" s="15" customFormat="1" ht="63.75" customHeight="1">
      <c r="A290" s="139" t="s">
        <v>666</v>
      </c>
      <c r="B290" s="147" t="s">
        <v>42</v>
      </c>
      <c r="C290" s="148" t="s">
        <v>52</v>
      </c>
      <c r="D290" s="148" t="s">
        <v>43</v>
      </c>
      <c r="E290" s="154" t="s">
        <v>410</v>
      </c>
      <c r="F290" s="273"/>
      <c r="G290" s="143">
        <f>G291</f>
        <v>815759.04</v>
      </c>
      <c r="H290" s="112"/>
    </row>
    <row r="291" spans="1:8" s="15" customFormat="1" ht="30.75" customHeight="1">
      <c r="A291" s="131" t="s">
        <v>222</v>
      </c>
      <c r="B291" s="147" t="s">
        <v>42</v>
      </c>
      <c r="C291" s="148" t="s">
        <v>52</v>
      </c>
      <c r="D291" s="148" t="s">
        <v>43</v>
      </c>
      <c r="E291" s="154" t="s">
        <v>467</v>
      </c>
      <c r="F291" s="273"/>
      <c r="G291" s="143">
        <f>G292</f>
        <v>815759.04</v>
      </c>
      <c r="H291" s="112"/>
    </row>
    <row r="292" spans="1:8" s="15" customFormat="1" ht="33" customHeight="1">
      <c r="A292" s="247" t="s">
        <v>296</v>
      </c>
      <c r="B292" s="134" t="s">
        <v>42</v>
      </c>
      <c r="C292" s="135" t="s">
        <v>52</v>
      </c>
      <c r="D292" s="135" t="s">
        <v>43</v>
      </c>
      <c r="E292" s="170" t="s">
        <v>223</v>
      </c>
      <c r="F292" s="137"/>
      <c r="G292" s="144">
        <f>G293</f>
        <v>815759.04</v>
      </c>
      <c r="H292" s="112"/>
    </row>
    <row r="293" spans="1:8" s="10" customFormat="1" ht="16.5" customHeight="1">
      <c r="A293" s="133" t="s">
        <v>306</v>
      </c>
      <c r="B293" s="134" t="s">
        <v>42</v>
      </c>
      <c r="C293" s="135" t="s">
        <v>52</v>
      </c>
      <c r="D293" s="135" t="s">
        <v>43</v>
      </c>
      <c r="E293" s="170" t="s">
        <v>223</v>
      </c>
      <c r="F293" s="149">
        <v>300</v>
      </c>
      <c r="G293" s="144">
        <f>697028+118731.04</f>
        <v>815759.04</v>
      </c>
      <c r="H293" s="111"/>
    </row>
    <row r="294" spans="1:8" s="11" customFormat="1" ht="16.5">
      <c r="A294" s="152" t="s">
        <v>178</v>
      </c>
      <c r="B294" s="147" t="s">
        <v>42</v>
      </c>
      <c r="C294" s="148" t="s">
        <v>52</v>
      </c>
      <c r="D294" s="148" t="s">
        <v>46</v>
      </c>
      <c r="E294" s="154"/>
      <c r="F294" s="149"/>
      <c r="G294" s="143">
        <f>G295</f>
        <v>4773464</v>
      </c>
      <c r="H294" s="17"/>
    </row>
    <row r="295" spans="1:8" s="6" customFormat="1" ht="33.75" customHeight="1">
      <c r="A295" s="139" t="s">
        <v>615</v>
      </c>
      <c r="B295" s="147" t="s">
        <v>42</v>
      </c>
      <c r="C295" s="148" t="s">
        <v>52</v>
      </c>
      <c r="D295" s="148" t="s">
        <v>46</v>
      </c>
      <c r="E295" s="154" t="s">
        <v>392</v>
      </c>
      <c r="F295" s="151"/>
      <c r="G295" s="143">
        <f>G296</f>
        <v>4773464</v>
      </c>
      <c r="H295" s="17"/>
    </row>
    <row r="296" spans="1:8" s="8" customFormat="1" ht="64.5" customHeight="1">
      <c r="A296" s="139" t="s">
        <v>618</v>
      </c>
      <c r="B296" s="147" t="s">
        <v>42</v>
      </c>
      <c r="C296" s="148" t="s">
        <v>52</v>
      </c>
      <c r="D296" s="148" t="s">
        <v>46</v>
      </c>
      <c r="E296" s="154" t="s">
        <v>409</v>
      </c>
      <c r="F296" s="151"/>
      <c r="G296" s="143">
        <f>G297</f>
        <v>4773464</v>
      </c>
      <c r="H296" s="85"/>
    </row>
    <row r="297" spans="1:8" s="8" customFormat="1" ht="66.75" customHeight="1">
      <c r="A297" s="152" t="s">
        <v>224</v>
      </c>
      <c r="B297" s="147" t="s">
        <v>42</v>
      </c>
      <c r="C297" s="148" t="s">
        <v>52</v>
      </c>
      <c r="D297" s="148" t="s">
        <v>46</v>
      </c>
      <c r="E297" s="139" t="s">
        <v>469</v>
      </c>
      <c r="F297" s="137"/>
      <c r="G297" s="143">
        <f>G298</f>
        <v>4773464</v>
      </c>
      <c r="H297" s="85"/>
    </row>
    <row r="298" spans="1:8" s="8" customFormat="1" ht="33.75" customHeight="1">
      <c r="A298" s="247" t="s">
        <v>179</v>
      </c>
      <c r="B298" s="134" t="s">
        <v>42</v>
      </c>
      <c r="C298" s="135" t="s">
        <v>52</v>
      </c>
      <c r="D298" s="135" t="s">
        <v>46</v>
      </c>
      <c r="E298" s="136" t="s">
        <v>225</v>
      </c>
      <c r="F298" s="137"/>
      <c r="G298" s="144">
        <f>G299</f>
        <v>4773464</v>
      </c>
      <c r="H298" s="85"/>
    </row>
    <row r="299" spans="1:8" s="10" customFormat="1" ht="16.5" customHeight="1">
      <c r="A299" s="133" t="s">
        <v>306</v>
      </c>
      <c r="B299" s="134" t="s">
        <v>42</v>
      </c>
      <c r="C299" s="135" t="s">
        <v>52</v>
      </c>
      <c r="D299" s="135" t="s">
        <v>46</v>
      </c>
      <c r="E299" s="136" t="s">
        <v>225</v>
      </c>
      <c r="F299" s="149">
        <v>300</v>
      </c>
      <c r="G299" s="144">
        <v>4773464</v>
      </c>
      <c r="H299" s="111"/>
    </row>
    <row r="300" spans="1:8" s="10" customFormat="1" ht="21.75" customHeight="1">
      <c r="A300" s="152" t="s">
        <v>57</v>
      </c>
      <c r="B300" s="147" t="s">
        <v>42</v>
      </c>
      <c r="C300" s="148" t="s">
        <v>52</v>
      </c>
      <c r="D300" s="148" t="s">
        <v>49</v>
      </c>
      <c r="E300" s="265"/>
      <c r="F300" s="149"/>
      <c r="G300" s="143">
        <f>G301+G310</f>
        <v>2598692</v>
      </c>
      <c r="H300" s="111"/>
    </row>
    <row r="301" spans="1:8" s="10" customFormat="1" ht="34.5" customHeight="1">
      <c r="A301" s="139" t="s">
        <v>615</v>
      </c>
      <c r="B301" s="147" t="s">
        <v>42</v>
      </c>
      <c r="C301" s="148" t="s">
        <v>52</v>
      </c>
      <c r="D301" s="148" t="s">
        <v>49</v>
      </c>
      <c r="E301" s="154" t="s">
        <v>392</v>
      </c>
      <c r="F301" s="149"/>
      <c r="G301" s="143">
        <f>G302</f>
        <v>2267700</v>
      </c>
      <c r="H301" s="111"/>
    </row>
    <row r="302" spans="1:8" s="10" customFormat="1" ht="81.75" customHeight="1">
      <c r="A302" s="139" t="s">
        <v>656</v>
      </c>
      <c r="B302" s="147" t="s">
        <v>42</v>
      </c>
      <c r="C302" s="148" t="s">
        <v>52</v>
      </c>
      <c r="D302" s="148" t="s">
        <v>49</v>
      </c>
      <c r="E302" s="154" t="s">
        <v>408</v>
      </c>
      <c r="F302" s="151"/>
      <c r="G302" s="143">
        <f>G303</f>
        <v>2267700</v>
      </c>
      <c r="H302" s="111"/>
    </row>
    <row r="303" spans="1:8" s="10" customFormat="1" ht="46.5">
      <c r="A303" s="131" t="s">
        <v>226</v>
      </c>
      <c r="B303" s="147" t="s">
        <v>42</v>
      </c>
      <c r="C303" s="148" t="s">
        <v>52</v>
      </c>
      <c r="D303" s="148" t="s">
        <v>49</v>
      </c>
      <c r="E303" s="139" t="s">
        <v>470</v>
      </c>
      <c r="F303" s="160"/>
      <c r="G303" s="143">
        <f>G304+G307</f>
        <v>2267700</v>
      </c>
      <c r="H303" s="111"/>
    </row>
    <row r="304" spans="1:8" s="10" customFormat="1" ht="33" customHeight="1">
      <c r="A304" s="247" t="s">
        <v>23</v>
      </c>
      <c r="B304" s="134" t="s">
        <v>42</v>
      </c>
      <c r="C304" s="135" t="s">
        <v>52</v>
      </c>
      <c r="D304" s="135" t="s">
        <v>49</v>
      </c>
      <c r="E304" s="136" t="s">
        <v>227</v>
      </c>
      <c r="F304" s="137"/>
      <c r="G304" s="143">
        <f>G305+G306</f>
        <v>1555000</v>
      </c>
      <c r="H304" s="111"/>
    </row>
    <row r="305" spans="1:8" s="10" customFormat="1" ht="66" customHeight="1">
      <c r="A305" s="133" t="s">
        <v>54</v>
      </c>
      <c r="B305" s="134" t="s">
        <v>42</v>
      </c>
      <c r="C305" s="135" t="s">
        <v>52</v>
      </c>
      <c r="D305" s="135" t="s">
        <v>49</v>
      </c>
      <c r="E305" s="136" t="s">
        <v>227</v>
      </c>
      <c r="F305" s="137">
        <v>100</v>
      </c>
      <c r="G305" s="144">
        <v>1480500</v>
      </c>
      <c r="H305" s="111"/>
    </row>
    <row r="306" spans="1:8" s="10" customFormat="1" ht="30.75">
      <c r="A306" s="133" t="s">
        <v>164</v>
      </c>
      <c r="B306" s="134" t="s">
        <v>42</v>
      </c>
      <c r="C306" s="135" t="s">
        <v>52</v>
      </c>
      <c r="D306" s="135" t="s">
        <v>49</v>
      </c>
      <c r="E306" s="136" t="s">
        <v>227</v>
      </c>
      <c r="F306" s="137">
        <v>200</v>
      </c>
      <c r="G306" s="144">
        <v>74500</v>
      </c>
      <c r="H306" s="111"/>
    </row>
    <row r="307" spans="1:8" s="10" customFormat="1" ht="62.25">
      <c r="A307" s="152" t="s">
        <v>589</v>
      </c>
      <c r="B307" s="147" t="s">
        <v>42</v>
      </c>
      <c r="C307" s="148" t="s">
        <v>52</v>
      </c>
      <c r="D307" s="148" t="s">
        <v>49</v>
      </c>
      <c r="E307" s="139" t="s">
        <v>590</v>
      </c>
      <c r="F307" s="160"/>
      <c r="G307" s="143">
        <f>G308+G309</f>
        <v>712700</v>
      </c>
      <c r="H307" s="111"/>
    </row>
    <row r="308" spans="1:8" s="10" customFormat="1" ht="62.25">
      <c r="A308" s="133" t="s">
        <v>54</v>
      </c>
      <c r="B308" s="134" t="s">
        <v>42</v>
      </c>
      <c r="C308" s="135" t="s">
        <v>52</v>
      </c>
      <c r="D308" s="135" t="s">
        <v>49</v>
      </c>
      <c r="E308" s="136" t="s">
        <v>590</v>
      </c>
      <c r="F308" s="137">
        <v>100</v>
      </c>
      <c r="G308" s="144">
        <v>622000</v>
      </c>
      <c r="H308" s="111"/>
    </row>
    <row r="309" spans="1:8" s="10" customFormat="1" ht="30.75">
      <c r="A309" s="133" t="s">
        <v>164</v>
      </c>
      <c r="B309" s="134" t="s">
        <v>42</v>
      </c>
      <c r="C309" s="135" t="s">
        <v>52</v>
      </c>
      <c r="D309" s="135" t="s">
        <v>49</v>
      </c>
      <c r="E309" s="136" t="s">
        <v>590</v>
      </c>
      <c r="F309" s="137">
        <v>200</v>
      </c>
      <c r="G309" s="144">
        <v>90700</v>
      </c>
      <c r="H309" s="111"/>
    </row>
    <row r="310" spans="1:8" s="8" customFormat="1" ht="36.75" customHeight="1">
      <c r="A310" s="139" t="s">
        <v>657</v>
      </c>
      <c r="B310" s="147" t="s">
        <v>42</v>
      </c>
      <c r="C310" s="148" t="s">
        <v>52</v>
      </c>
      <c r="D310" s="148" t="s">
        <v>49</v>
      </c>
      <c r="E310" s="154" t="s">
        <v>399</v>
      </c>
      <c r="F310" s="148"/>
      <c r="G310" s="143">
        <f>G311</f>
        <v>330992</v>
      </c>
      <c r="H310" s="85"/>
    </row>
    <row r="311" spans="1:8" s="8" customFormat="1" ht="64.5" customHeight="1">
      <c r="A311" s="139" t="s">
        <v>658</v>
      </c>
      <c r="B311" s="147" t="s">
        <v>42</v>
      </c>
      <c r="C311" s="148" t="s">
        <v>52</v>
      </c>
      <c r="D311" s="148" t="s">
        <v>49</v>
      </c>
      <c r="E311" s="154" t="s">
        <v>474</v>
      </c>
      <c r="F311" s="148"/>
      <c r="G311" s="143">
        <f>G312</f>
        <v>330992</v>
      </c>
      <c r="H311" s="85"/>
    </row>
    <row r="312" spans="1:8" s="8" customFormat="1" ht="36" customHeight="1">
      <c r="A312" s="139" t="s">
        <v>228</v>
      </c>
      <c r="B312" s="147" t="s">
        <v>42</v>
      </c>
      <c r="C312" s="148" t="s">
        <v>52</v>
      </c>
      <c r="D312" s="148" t="s">
        <v>49</v>
      </c>
      <c r="E312" s="139" t="s">
        <v>477</v>
      </c>
      <c r="F312" s="160"/>
      <c r="G312" s="143">
        <f>G313+G316</f>
        <v>330992</v>
      </c>
      <c r="H312" s="85"/>
    </row>
    <row r="313" spans="1:8" s="8" customFormat="1" ht="48.75" customHeight="1">
      <c r="A313" s="247" t="s">
        <v>333</v>
      </c>
      <c r="B313" s="134" t="s">
        <v>42</v>
      </c>
      <c r="C313" s="135" t="s">
        <v>52</v>
      </c>
      <c r="D313" s="135" t="s">
        <v>49</v>
      </c>
      <c r="E313" s="136" t="s">
        <v>229</v>
      </c>
      <c r="F313" s="137"/>
      <c r="G313" s="144">
        <f>G314+G315</f>
        <v>311000</v>
      </c>
      <c r="H313" s="85"/>
    </row>
    <row r="314" spans="1:8" s="10" customFormat="1" ht="64.5" customHeight="1">
      <c r="A314" s="133" t="s">
        <v>54</v>
      </c>
      <c r="B314" s="134" t="s">
        <v>42</v>
      </c>
      <c r="C314" s="135" t="s">
        <v>52</v>
      </c>
      <c r="D314" s="135" t="s">
        <v>49</v>
      </c>
      <c r="E314" s="136" t="s">
        <v>229</v>
      </c>
      <c r="F314" s="149">
        <v>100</v>
      </c>
      <c r="G314" s="144">
        <v>153660</v>
      </c>
      <c r="H314" s="111"/>
    </row>
    <row r="315" spans="1:8" s="10" customFormat="1" ht="49.5" customHeight="1">
      <c r="A315" s="133" t="s">
        <v>164</v>
      </c>
      <c r="B315" s="134" t="s">
        <v>42</v>
      </c>
      <c r="C315" s="135" t="s">
        <v>52</v>
      </c>
      <c r="D315" s="135" t="s">
        <v>49</v>
      </c>
      <c r="E315" s="136" t="s">
        <v>229</v>
      </c>
      <c r="F315" s="149">
        <v>200</v>
      </c>
      <c r="G315" s="144">
        <v>157340</v>
      </c>
      <c r="H315" s="111"/>
    </row>
    <row r="316" spans="1:8" s="13" customFormat="1" ht="33" customHeight="1">
      <c r="A316" s="132" t="s">
        <v>184</v>
      </c>
      <c r="B316" s="147" t="s">
        <v>42</v>
      </c>
      <c r="C316" s="148" t="s">
        <v>52</v>
      </c>
      <c r="D316" s="148" t="s">
        <v>49</v>
      </c>
      <c r="E316" s="139" t="s">
        <v>594</v>
      </c>
      <c r="F316" s="151"/>
      <c r="G316" s="143">
        <f>G317</f>
        <v>19992</v>
      </c>
      <c r="H316" s="111"/>
    </row>
    <row r="317" spans="1:8" s="13" customFormat="1" ht="64.5" customHeight="1">
      <c r="A317" s="133" t="s">
        <v>54</v>
      </c>
      <c r="B317" s="134" t="s">
        <v>42</v>
      </c>
      <c r="C317" s="135" t="s">
        <v>52</v>
      </c>
      <c r="D317" s="135" t="s">
        <v>49</v>
      </c>
      <c r="E317" s="136" t="s">
        <v>594</v>
      </c>
      <c r="F317" s="149">
        <v>100</v>
      </c>
      <c r="G317" s="144">
        <v>19992</v>
      </c>
      <c r="H317" s="111"/>
    </row>
    <row r="318" spans="1:8" s="22" customFormat="1" ht="16.5" customHeight="1">
      <c r="A318" s="152" t="s">
        <v>35</v>
      </c>
      <c r="B318" s="147" t="s">
        <v>42</v>
      </c>
      <c r="C318" s="148" t="s">
        <v>282</v>
      </c>
      <c r="D318" s="148"/>
      <c r="E318" s="265"/>
      <c r="F318" s="149"/>
      <c r="G318" s="143">
        <f aca="true" t="shared" si="1" ref="G318:G323">G319</f>
        <v>310130</v>
      </c>
      <c r="H318" s="17"/>
    </row>
    <row r="319" spans="1:8" s="25" customFormat="1" ht="16.5">
      <c r="A319" s="152" t="s">
        <v>36</v>
      </c>
      <c r="B319" s="147" t="s">
        <v>42</v>
      </c>
      <c r="C319" s="148" t="s">
        <v>282</v>
      </c>
      <c r="D319" s="148" t="s">
        <v>43</v>
      </c>
      <c r="E319" s="265"/>
      <c r="F319" s="149"/>
      <c r="G319" s="143">
        <f t="shared" si="1"/>
        <v>310130</v>
      </c>
      <c r="H319" s="17"/>
    </row>
    <row r="320" spans="1:8" s="6" customFormat="1" ht="66" customHeight="1">
      <c r="A320" s="139" t="s">
        <v>645</v>
      </c>
      <c r="B320" s="147" t="s">
        <v>42</v>
      </c>
      <c r="C320" s="148" t="s">
        <v>282</v>
      </c>
      <c r="D320" s="148" t="s">
        <v>43</v>
      </c>
      <c r="E320" s="154" t="s">
        <v>404</v>
      </c>
      <c r="F320" s="151"/>
      <c r="G320" s="143">
        <f t="shared" si="1"/>
        <v>310130</v>
      </c>
      <c r="H320" s="17"/>
    </row>
    <row r="321" spans="1:8" s="26" customFormat="1" ht="99.75" customHeight="1">
      <c r="A321" s="152" t="s">
        <v>659</v>
      </c>
      <c r="B321" s="147" t="s">
        <v>42</v>
      </c>
      <c r="C321" s="148" t="s">
        <v>282</v>
      </c>
      <c r="D321" s="148" t="s">
        <v>43</v>
      </c>
      <c r="E321" s="154" t="s">
        <v>407</v>
      </c>
      <c r="F321" s="151"/>
      <c r="G321" s="143">
        <f>G322+G325</f>
        <v>310130</v>
      </c>
      <c r="H321" s="85"/>
    </row>
    <row r="322" spans="1:8" s="26" customFormat="1" ht="67.5" customHeight="1">
      <c r="A322" s="131" t="s">
        <v>239</v>
      </c>
      <c r="B322" s="147" t="s">
        <v>42</v>
      </c>
      <c r="C322" s="148" t="s">
        <v>282</v>
      </c>
      <c r="D322" s="148" t="s">
        <v>43</v>
      </c>
      <c r="E322" s="139" t="s">
        <v>471</v>
      </c>
      <c r="F322" s="160"/>
      <c r="G322" s="143">
        <f t="shared" si="1"/>
        <v>290130</v>
      </c>
      <c r="H322" s="85"/>
    </row>
    <row r="323" spans="1:8" s="26" customFormat="1" ht="54.75" customHeight="1">
      <c r="A323" s="133" t="s">
        <v>281</v>
      </c>
      <c r="B323" s="134" t="s">
        <v>42</v>
      </c>
      <c r="C323" s="135" t="s">
        <v>282</v>
      </c>
      <c r="D323" s="135" t="s">
        <v>43</v>
      </c>
      <c r="E323" s="136" t="s">
        <v>240</v>
      </c>
      <c r="F323" s="137"/>
      <c r="G323" s="144">
        <f t="shared" si="1"/>
        <v>290130</v>
      </c>
      <c r="H323" s="85"/>
    </row>
    <row r="324" spans="1:8" s="26" customFormat="1" ht="33.75" customHeight="1">
      <c r="A324" s="133" t="s">
        <v>164</v>
      </c>
      <c r="B324" s="134" t="s">
        <v>42</v>
      </c>
      <c r="C324" s="135" t="s">
        <v>282</v>
      </c>
      <c r="D324" s="135" t="s">
        <v>43</v>
      </c>
      <c r="E324" s="136" t="s">
        <v>240</v>
      </c>
      <c r="F324" s="149">
        <v>200</v>
      </c>
      <c r="G324" s="144">
        <v>290130</v>
      </c>
      <c r="H324" s="85"/>
    </row>
    <row r="325" spans="1:8" s="26" customFormat="1" ht="51.75" customHeight="1">
      <c r="A325" s="131" t="s">
        <v>374</v>
      </c>
      <c r="B325" s="147" t="s">
        <v>42</v>
      </c>
      <c r="C325" s="148" t="s">
        <v>282</v>
      </c>
      <c r="D325" s="148" t="s">
        <v>43</v>
      </c>
      <c r="E325" s="139" t="s">
        <v>472</v>
      </c>
      <c r="F325" s="160"/>
      <c r="G325" s="143">
        <f>G326</f>
        <v>20000</v>
      </c>
      <c r="H325" s="85"/>
    </row>
    <row r="326" spans="1:8" s="26" customFormat="1" ht="33.75" customHeight="1">
      <c r="A326" s="133" t="s">
        <v>281</v>
      </c>
      <c r="B326" s="134" t="s">
        <v>42</v>
      </c>
      <c r="C326" s="135" t="s">
        <v>282</v>
      </c>
      <c r="D326" s="135" t="s">
        <v>43</v>
      </c>
      <c r="E326" s="136" t="s">
        <v>373</v>
      </c>
      <c r="F326" s="137"/>
      <c r="G326" s="144">
        <f>G327</f>
        <v>20000</v>
      </c>
      <c r="H326" s="85"/>
    </row>
    <row r="327" spans="1:8" s="26" customFormat="1" ht="33.75" customHeight="1">
      <c r="A327" s="133" t="s">
        <v>164</v>
      </c>
      <c r="B327" s="134" t="s">
        <v>42</v>
      </c>
      <c r="C327" s="135" t="s">
        <v>282</v>
      </c>
      <c r="D327" s="135" t="s">
        <v>43</v>
      </c>
      <c r="E327" s="136" t="s">
        <v>373</v>
      </c>
      <c r="F327" s="149">
        <v>200</v>
      </c>
      <c r="G327" s="144">
        <v>20000</v>
      </c>
      <c r="H327" s="85"/>
    </row>
    <row r="328" spans="1:8" s="9" customFormat="1" ht="37.5" customHeight="1">
      <c r="A328" s="152" t="s">
        <v>47</v>
      </c>
      <c r="B328" s="147" t="s">
        <v>4</v>
      </c>
      <c r="C328" s="148"/>
      <c r="D328" s="148"/>
      <c r="E328" s="265"/>
      <c r="F328" s="149"/>
      <c r="G328" s="143">
        <f>G329+G337+G368</f>
        <v>53896969</v>
      </c>
      <c r="H328" s="85"/>
    </row>
    <row r="329" spans="1:8" s="27" customFormat="1" ht="17.25" customHeight="1">
      <c r="A329" s="152" t="s">
        <v>15</v>
      </c>
      <c r="B329" s="147" t="s">
        <v>4</v>
      </c>
      <c r="C329" s="148" t="s">
        <v>43</v>
      </c>
      <c r="D329" s="148"/>
      <c r="E329" s="265"/>
      <c r="F329" s="149"/>
      <c r="G329" s="143">
        <f>G330</f>
        <v>2912508</v>
      </c>
      <c r="H329" s="85"/>
    </row>
    <row r="330" spans="1:8" s="11" customFormat="1" ht="46.5">
      <c r="A330" s="152" t="s">
        <v>294</v>
      </c>
      <c r="B330" s="147" t="s">
        <v>4</v>
      </c>
      <c r="C330" s="148" t="s">
        <v>43</v>
      </c>
      <c r="D330" s="148" t="s">
        <v>49</v>
      </c>
      <c r="E330" s="265"/>
      <c r="F330" s="149"/>
      <c r="G330" s="143">
        <f>G331</f>
        <v>2912508</v>
      </c>
      <c r="H330" s="17"/>
    </row>
    <row r="331" spans="1:8" s="6" customFormat="1" ht="51.75" customHeight="1">
      <c r="A331" s="139" t="s">
        <v>660</v>
      </c>
      <c r="B331" s="147" t="s">
        <v>4</v>
      </c>
      <c r="C331" s="148" t="s">
        <v>43</v>
      </c>
      <c r="D331" s="148" t="s">
        <v>49</v>
      </c>
      <c r="E331" s="154" t="s">
        <v>387</v>
      </c>
      <c r="F331" s="151"/>
      <c r="G331" s="143">
        <f>G332</f>
        <v>2912508</v>
      </c>
      <c r="H331" s="17"/>
    </row>
    <row r="332" spans="1:8" s="6" customFormat="1" ht="80.25" customHeight="1">
      <c r="A332" s="139" t="s">
        <v>614</v>
      </c>
      <c r="B332" s="147" t="s">
        <v>4</v>
      </c>
      <c r="C332" s="148" t="s">
        <v>43</v>
      </c>
      <c r="D332" s="148" t="s">
        <v>49</v>
      </c>
      <c r="E332" s="139" t="s">
        <v>388</v>
      </c>
      <c r="F332" s="160"/>
      <c r="G332" s="143">
        <f>G333</f>
        <v>2912508</v>
      </c>
      <c r="H332" s="17"/>
    </row>
    <row r="333" spans="1:8" s="6" customFormat="1" ht="50.25" customHeight="1">
      <c r="A333" s="131" t="s">
        <v>243</v>
      </c>
      <c r="B333" s="147" t="s">
        <v>4</v>
      </c>
      <c r="C333" s="148" t="s">
        <v>43</v>
      </c>
      <c r="D333" s="148" t="s">
        <v>49</v>
      </c>
      <c r="E333" s="139" t="s">
        <v>389</v>
      </c>
      <c r="F333" s="160"/>
      <c r="G333" s="143">
        <f>G334</f>
        <v>2912508</v>
      </c>
      <c r="H333" s="17"/>
    </row>
    <row r="334" spans="1:8" s="8" customFormat="1" ht="30.75">
      <c r="A334" s="247" t="s">
        <v>184</v>
      </c>
      <c r="B334" s="134" t="s">
        <v>4</v>
      </c>
      <c r="C334" s="135" t="s">
        <v>43</v>
      </c>
      <c r="D334" s="135" t="s">
        <v>49</v>
      </c>
      <c r="E334" s="136" t="s">
        <v>244</v>
      </c>
      <c r="F334" s="137"/>
      <c r="G334" s="144">
        <f>G335+G336</f>
        <v>2912508</v>
      </c>
      <c r="H334" s="85"/>
    </row>
    <row r="335" spans="1:8" s="13" customFormat="1" ht="66.75" customHeight="1">
      <c r="A335" s="133" t="s">
        <v>54</v>
      </c>
      <c r="B335" s="134" t="s">
        <v>4</v>
      </c>
      <c r="C335" s="135" t="s">
        <v>43</v>
      </c>
      <c r="D335" s="135" t="s">
        <v>49</v>
      </c>
      <c r="E335" s="136" t="s">
        <v>244</v>
      </c>
      <c r="F335" s="149">
        <v>100</v>
      </c>
      <c r="G335" s="144">
        <v>2550508</v>
      </c>
      <c r="H335" s="111"/>
    </row>
    <row r="336" spans="1:8" s="13" customFormat="1" ht="35.25" customHeight="1">
      <c r="A336" s="133" t="s">
        <v>164</v>
      </c>
      <c r="B336" s="134" t="s">
        <v>4</v>
      </c>
      <c r="C336" s="135" t="s">
        <v>43</v>
      </c>
      <c r="D336" s="135" t="s">
        <v>49</v>
      </c>
      <c r="E336" s="136" t="s">
        <v>244</v>
      </c>
      <c r="F336" s="149">
        <v>200</v>
      </c>
      <c r="G336" s="144">
        <v>362000</v>
      </c>
      <c r="H336" s="111"/>
    </row>
    <row r="337" spans="1:8" s="10" customFormat="1" ht="15">
      <c r="A337" s="152" t="s">
        <v>177</v>
      </c>
      <c r="B337" s="147" t="s">
        <v>4</v>
      </c>
      <c r="C337" s="148" t="s">
        <v>52</v>
      </c>
      <c r="D337" s="148"/>
      <c r="E337" s="154"/>
      <c r="F337" s="149"/>
      <c r="G337" s="143">
        <f>G338+G355</f>
        <v>44944060</v>
      </c>
      <c r="H337" s="111"/>
    </row>
    <row r="338" spans="1:8" s="10" customFormat="1" ht="15">
      <c r="A338" s="152" t="s">
        <v>307</v>
      </c>
      <c r="B338" s="147" t="s">
        <v>4</v>
      </c>
      <c r="C338" s="148" t="s">
        <v>52</v>
      </c>
      <c r="D338" s="148" t="s">
        <v>45</v>
      </c>
      <c r="E338" s="154"/>
      <c r="F338" s="149"/>
      <c r="G338" s="143">
        <f>G339</f>
        <v>5289640</v>
      </c>
      <c r="H338" s="111"/>
    </row>
    <row r="339" spans="1:8" s="10" customFormat="1" ht="30.75">
      <c r="A339" s="139" t="s">
        <v>615</v>
      </c>
      <c r="B339" s="147" t="s">
        <v>4</v>
      </c>
      <c r="C339" s="148" t="s">
        <v>52</v>
      </c>
      <c r="D339" s="148" t="s">
        <v>45</v>
      </c>
      <c r="E339" s="154" t="s">
        <v>392</v>
      </c>
      <c r="F339" s="151"/>
      <c r="G339" s="143">
        <f>G340</f>
        <v>5289640</v>
      </c>
      <c r="H339" s="111"/>
    </row>
    <row r="340" spans="1:8" s="10" customFormat="1" ht="62.25">
      <c r="A340" s="139" t="s">
        <v>654</v>
      </c>
      <c r="B340" s="147" t="s">
        <v>4</v>
      </c>
      <c r="C340" s="148" t="s">
        <v>52</v>
      </c>
      <c r="D340" s="148" t="s">
        <v>45</v>
      </c>
      <c r="E340" s="154" t="s">
        <v>410</v>
      </c>
      <c r="F340" s="151"/>
      <c r="G340" s="143">
        <f>G341</f>
        <v>5289640</v>
      </c>
      <c r="H340" s="111"/>
    </row>
    <row r="341" spans="1:8" s="10" customFormat="1" ht="30.75">
      <c r="A341" s="131" t="s">
        <v>222</v>
      </c>
      <c r="B341" s="147" t="s">
        <v>4</v>
      </c>
      <c r="C341" s="148" t="s">
        <v>52</v>
      </c>
      <c r="D341" s="148" t="s">
        <v>45</v>
      </c>
      <c r="E341" s="139" t="s">
        <v>467</v>
      </c>
      <c r="F341" s="160"/>
      <c r="G341" s="144">
        <f>G342+G345+G348</f>
        <v>5289640</v>
      </c>
      <c r="H341" s="111"/>
    </row>
    <row r="342" spans="1:8" s="10" customFormat="1" ht="33.75" customHeight="1">
      <c r="A342" s="152" t="s">
        <v>245</v>
      </c>
      <c r="B342" s="147" t="s">
        <v>4</v>
      </c>
      <c r="C342" s="148" t="s">
        <v>52</v>
      </c>
      <c r="D342" s="148" t="s">
        <v>45</v>
      </c>
      <c r="E342" s="139" t="s">
        <v>247</v>
      </c>
      <c r="F342" s="160"/>
      <c r="G342" s="143">
        <f>G343+G344</f>
        <v>88069</v>
      </c>
      <c r="H342" s="111"/>
    </row>
    <row r="343" spans="1:8" s="10" customFormat="1" ht="30.75">
      <c r="A343" s="133" t="s">
        <v>164</v>
      </c>
      <c r="B343" s="134" t="s">
        <v>4</v>
      </c>
      <c r="C343" s="135" t="s">
        <v>52</v>
      </c>
      <c r="D343" s="135" t="s">
        <v>45</v>
      </c>
      <c r="E343" s="136" t="s">
        <v>247</v>
      </c>
      <c r="F343" s="149">
        <v>200</v>
      </c>
      <c r="G343" s="144">
        <v>1350</v>
      </c>
      <c r="H343" s="111"/>
    </row>
    <row r="344" spans="1:8" s="10" customFormat="1" ht="15">
      <c r="A344" s="133" t="s">
        <v>306</v>
      </c>
      <c r="B344" s="134" t="s">
        <v>4</v>
      </c>
      <c r="C344" s="135" t="s">
        <v>52</v>
      </c>
      <c r="D344" s="135" t="s">
        <v>45</v>
      </c>
      <c r="E344" s="136" t="s">
        <v>247</v>
      </c>
      <c r="F344" s="149">
        <v>300</v>
      </c>
      <c r="G344" s="144">
        <v>86719</v>
      </c>
      <c r="H344" s="111"/>
    </row>
    <row r="345" spans="1:8" s="10" customFormat="1" ht="30.75">
      <c r="A345" s="131" t="s">
        <v>283</v>
      </c>
      <c r="B345" s="147" t="s">
        <v>4</v>
      </c>
      <c r="C345" s="148" t="s">
        <v>52</v>
      </c>
      <c r="D345" s="148" t="s">
        <v>45</v>
      </c>
      <c r="E345" s="139" t="s">
        <v>248</v>
      </c>
      <c r="F345" s="160"/>
      <c r="G345" s="143">
        <f>G346+G347</f>
        <v>137682</v>
      </c>
      <c r="H345" s="111"/>
    </row>
    <row r="346" spans="1:8" s="10" customFormat="1" ht="30.75">
      <c r="A346" s="133" t="s">
        <v>164</v>
      </c>
      <c r="B346" s="134" t="s">
        <v>4</v>
      </c>
      <c r="C346" s="135" t="s">
        <v>52</v>
      </c>
      <c r="D346" s="135" t="s">
        <v>45</v>
      </c>
      <c r="E346" s="136" t="s">
        <v>248</v>
      </c>
      <c r="F346" s="137">
        <v>200</v>
      </c>
      <c r="G346" s="144">
        <v>2200</v>
      </c>
      <c r="H346" s="111"/>
    </row>
    <row r="347" spans="1:8" s="10" customFormat="1" ht="15">
      <c r="A347" s="133" t="s">
        <v>306</v>
      </c>
      <c r="B347" s="134" t="s">
        <v>4</v>
      </c>
      <c r="C347" s="135" t="s">
        <v>52</v>
      </c>
      <c r="D347" s="135" t="s">
        <v>45</v>
      </c>
      <c r="E347" s="136" t="s">
        <v>248</v>
      </c>
      <c r="F347" s="149">
        <v>300</v>
      </c>
      <c r="G347" s="144">
        <v>135482</v>
      </c>
      <c r="H347" s="111"/>
    </row>
    <row r="348" spans="1:8" s="10" customFormat="1" ht="30.75">
      <c r="A348" s="152" t="s">
        <v>298</v>
      </c>
      <c r="B348" s="147" t="s">
        <v>4</v>
      </c>
      <c r="C348" s="148" t="s">
        <v>52</v>
      </c>
      <c r="D348" s="148" t="s">
        <v>45</v>
      </c>
      <c r="E348" s="139" t="s">
        <v>249</v>
      </c>
      <c r="F348" s="160"/>
      <c r="G348" s="143">
        <f>G349+G352</f>
        <v>5063889</v>
      </c>
      <c r="H348" s="111"/>
    </row>
    <row r="349" spans="1:8" s="10" customFormat="1" ht="18" customHeight="1">
      <c r="A349" s="131" t="s">
        <v>16</v>
      </c>
      <c r="B349" s="147" t="s">
        <v>4</v>
      </c>
      <c r="C349" s="148" t="s">
        <v>52</v>
      </c>
      <c r="D349" s="148" t="s">
        <v>45</v>
      </c>
      <c r="E349" s="139" t="s">
        <v>250</v>
      </c>
      <c r="F349" s="160"/>
      <c r="G349" s="143">
        <f>G351+G350</f>
        <v>4304306</v>
      </c>
      <c r="H349" s="111"/>
    </row>
    <row r="350" spans="1:8" s="10" customFormat="1" ht="30.75">
      <c r="A350" s="133" t="s">
        <v>164</v>
      </c>
      <c r="B350" s="134" t="s">
        <v>4</v>
      </c>
      <c r="C350" s="135" t="s">
        <v>52</v>
      </c>
      <c r="D350" s="135" t="s">
        <v>45</v>
      </c>
      <c r="E350" s="136" t="s">
        <v>250</v>
      </c>
      <c r="F350" s="149">
        <v>200</v>
      </c>
      <c r="G350" s="144">
        <v>72500</v>
      </c>
      <c r="H350" s="111"/>
    </row>
    <row r="351" spans="1:8" s="10" customFormat="1" ht="15">
      <c r="A351" s="133" t="s">
        <v>306</v>
      </c>
      <c r="B351" s="134" t="s">
        <v>4</v>
      </c>
      <c r="C351" s="135" t="s">
        <v>52</v>
      </c>
      <c r="D351" s="135" t="s">
        <v>45</v>
      </c>
      <c r="E351" s="136" t="s">
        <v>250</v>
      </c>
      <c r="F351" s="149">
        <v>300</v>
      </c>
      <c r="G351" s="144">
        <v>4231806</v>
      </c>
      <c r="H351" s="111"/>
    </row>
    <row r="352" spans="1:8" s="10" customFormat="1" ht="18.75" customHeight="1">
      <c r="A352" s="131" t="s">
        <v>56</v>
      </c>
      <c r="B352" s="147" t="s">
        <v>4</v>
      </c>
      <c r="C352" s="148" t="s">
        <v>52</v>
      </c>
      <c r="D352" s="148" t="s">
        <v>45</v>
      </c>
      <c r="E352" s="139" t="s">
        <v>251</v>
      </c>
      <c r="F352" s="160"/>
      <c r="G352" s="143">
        <f>G354+G353</f>
        <v>759583</v>
      </c>
      <c r="H352" s="111"/>
    </row>
    <row r="353" spans="1:8" s="10" customFormat="1" ht="30.75">
      <c r="A353" s="133" t="s">
        <v>164</v>
      </c>
      <c r="B353" s="134" t="s">
        <v>4</v>
      </c>
      <c r="C353" s="135" t="s">
        <v>52</v>
      </c>
      <c r="D353" s="135" t="s">
        <v>45</v>
      </c>
      <c r="E353" s="136" t="s">
        <v>251</v>
      </c>
      <c r="F353" s="149">
        <v>200</v>
      </c>
      <c r="G353" s="144">
        <v>13480</v>
      </c>
      <c r="H353" s="111"/>
    </row>
    <row r="354" spans="1:8" s="10" customFormat="1" ht="15">
      <c r="A354" s="133" t="s">
        <v>306</v>
      </c>
      <c r="B354" s="134" t="s">
        <v>4</v>
      </c>
      <c r="C354" s="135" t="s">
        <v>52</v>
      </c>
      <c r="D354" s="135" t="s">
        <v>45</v>
      </c>
      <c r="E354" s="136" t="s">
        <v>251</v>
      </c>
      <c r="F354" s="149">
        <v>300</v>
      </c>
      <c r="G354" s="144">
        <v>746103</v>
      </c>
      <c r="H354" s="111"/>
    </row>
    <row r="355" spans="1:8" s="10" customFormat="1" ht="15">
      <c r="A355" s="152" t="s">
        <v>178</v>
      </c>
      <c r="B355" s="147" t="s">
        <v>4</v>
      </c>
      <c r="C355" s="148" t="s">
        <v>52</v>
      </c>
      <c r="D355" s="148" t="s">
        <v>46</v>
      </c>
      <c r="E355" s="136"/>
      <c r="F355" s="149"/>
      <c r="G355" s="144">
        <f>G356</f>
        <v>39654420</v>
      </c>
      <c r="H355" s="111"/>
    </row>
    <row r="356" spans="1:8" s="10" customFormat="1" ht="30.75">
      <c r="A356" s="139" t="s">
        <v>615</v>
      </c>
      <c r="B356" s="147" t="s">
        <v>4</v>
      </c>
      <c r="C356" s="148" t="s">
        <v>52</v>
      </c>
      <c r="D356" s="148" t="s">
        <v>46</v>
      </c>
      <c r="E356" s="154" t="s">
        <v>392</v>
      </c>
      <c r="F356" s="149"/>
      <c r="G356" s="143">
        <f>G357</f>
        <v>39654420</v>
      </c>
      <c r="H356" s="111"/>
    </row>
    <row r="357" spans="1:8" s="10" customFormat="1" ht="62.25">
      <c r="A357" s="139" t="s">
        <v>654</v>
      </c>
      <c r="B357" s="147" t="s">
        <v>4</v>
      </c>
      <c r="C357" s="148" t="s">
        <v>52</v>
      </c>
      <c r="D357" s="148" t="s">
        <v>46</v>
      </c>
      <c r="E357" s="154" t="s">
        <v>410</v>
      </c>
      <c r="F357" s="149"/>
      <c r="G357" s="143">
        <f>G358</f>
        <v>39654420</v>
      </c>
      <c r="H357" s="111"/>
    </row>
    <row r="358" spans="1:8" s="10" customFormat="1" ht="30.75">
      <c r="A358" s="131" t="s">
        <v>222</v>
      </c>
      <c r="B358" s="147" t="s">
        <v>4</v>
      </c>
      <c r="C358" s="148" t="s">
        <v>52</v>
      </c>
      <c r="D358" s="148" t="s">
        <v>46</v>
      </c>
      <c r="E358" s="139" t="s">
        <v>467</v>
      </c>
      <c r="F358" s="149"/>
      <c r="G358" s="143">
        <f>G359+G362+G366+G364</f>
        <v>39654420</v>
      </c>
      <c r="H358" s="111"/>
    </row>
    <row r="359" spans="1:8" s="10" customFormat="1" ht="15">
      <c r="A359" s="152" t="s">
        <v>291</v>
      </c>
      <c r="B359" s="147" t="s">
        <v>4</v>
      </c>
      <c r="C359" s="148" t="s">
        <v>52</v>
      </c>
      <c r="D359" s="148" t="s">
        <v>46</v>
      </c>
      <c r="E359" s="139" t="s">
        <v>246</v>
      </c>
      <c r="F359" s="149"/>
      <c r="G359" s="143">
        <f>G361+G360</f>
        <v>2433144</v>
      </c>
      <c r="H359" s="111"/>
    </row>
    <row r="360" spans="1:8" s="10" customFormat="1" ht="30.75">
      <c r="A360" s="133" t="s">
        <v>164</v>
      </c>
      <c r="B360" s="134" t="s">
        <v>4</v>
      </c>
      <c r="C360" s="135" t="s">
        <v>52</v>
      </c>
      <c r="D360" s="135" t="s">
        <v>46</v>
      </c>
      <c r="E360" s="136" t="s">
        <v>246</v>
      </c>
      <c r="F360" s="149">
        <v>200</v>
      </c>
      <c r="G360" s="144">
        <v>150</v>
      </c>
      <c r="H360" s="111"/>
    </row>
    <row r="361" spans="1:8" s="10" customFormat="1" ht="15">
      <c r="A361" s="133" t="s">
        <v>306</v>
      </c>
      <c r="B361" s="134" t="s">
        <v>4</v>
      </c>
      <c r="C361" s="135" t="s">
        <v>52</v>
      </c>
      <c r="D361" s="135" t="s">
        <v>46</v>
      </c>
      <c r="E361" s="136" t="s">
        <v>246</v>
      </c>
      <c r="F361" s="149">
        <v>300</v>
      </c>
      <c r="G361" s="144">
        <f>2342786+69208+21000</f>
        <v>2432994</v>
      </c>
      <c r="H361" s="111"/>
    </row>
    <row r="362" spans="1:8" s="10" customFormat="1" ht="30.75">
      <c r="A362" s="202" t="s">
        <v>726</v>
      </c>
      <c r="B362" s="156" t="s">
        <v>4</v>
      </c>
      <c r="C362" s="156" t="s">
        <v>52</v>
      </c>
      <c r="D362" s="156" t="s">
        <v>46</v>
      </c>
      <c r="E362" s="154" t="s">
        <v>727</v>
      </c>
      <c r="F362" s="156"/>
      <c r="G362" s="143">
        <f>G363</f>
        <v>34717781</v>
      </c>
      <c r="H362" s="111"/>
    </row>
    <row r="363" spans="1:8" s="10" customFormat="1" ht="15">
      <c r="A363" s="133" t="s">
        <v>306</v>
      </c>
      <c r="B363" s="204" t="s">
        <v>4</v>
      </c>
      <c r="C363" s="204" t="s">
        <v>52</v>
      </c>
      <c r="D363" s="204" t="s">
        <v>46</v>
      </c>
      <c r="E363" s="155" t="s">
        <v>727</v>
      </c>
      <c r="F363" s="204" t="s">
        <v>345</v>
      </c>
      <c r="G363" s="144">
        <f>30436059+4281722</f>
        <v>34717781</v>
      </c>
      <c r="H363" s="111"/>
    </row>
    <row r="364" spans="1:8" s="10" customFormat="1" ht="62.25">
      <c r="A364" s="310" t="s">
        <v>873</v>
      </c>
      <c r="B364" s="311" t="s">
        <v>4</v>
      </c>
      <c r="C364" s="311" t="s">
        <v>52</v>
      </c>
      <c r="D364" s="311" t="s">
        <v>46</v>
      </c>
      <c r="E364" s="312" t="s">
        <v>874</v>
      </c>
      <c r="F364" s="311"/>
      <c r="G364" s="143">
        <f>G365</f>
        <v>1989592</v>
      </c>
      <c r="H364" s="111"/>
    </row>
    <row r="365" spans="1:8" s="10" customFormat="1" ht="15">
      <c r="A365" s="305" t="s">
        <v>306</v>
      </c>
      <c r="B365" s="313" t="s">
        <v>4</v>
      </c>
      <c r="C365" s="313" t="s">
        <v>52</v>
      </c>
      <c r="D365" s="313" t="s">
        <v>46</v>
      </c>
      <c r="E365" s="314" t="s">
        <v>874</v>
      </c>
      <c r="F365" s="313" t="s">
        <v>345</v>
      </c>
      <c r="G365" s="144">
        <v>1989592</v>
      </c>
      <c r="H365" s="111"/>
    </row>
    <row r="366" spans="1:8" s="10" customFormat="1" ht="30.75">
      <c r="A366" s="202" t="s">
        <v>728</v>
      </c>
      <c r="B366" s="248" t="s">
        <v>4</v>
      </c>
      <c r="C366" s="248" t="s">
        <v>52</v>
      </c>
      <c r="D366" s="248" t="s">
        <v>46</v>
      </c>
      <c r="E366" s="249" t="s">
        <v>729</v>
      </c>
      <c r="F366" s="250"/>
      <c r="G366" s="309">
        <f>G367</f>
        <v>513903</v>
      </c>
      <c r="H366" s="111"/>
    </row>
    <row r="367" spans="1:8" s="10" customFormat="1" ht="30.75">
      <c r="A367" s="133" t="s">
        <v>164</v>
      </c>
      <c r="B367" s="204" t="s">
        <v>4</v>
      </c>
      <c r="C367" s="204" t="s">
        <v>52</v>
      </c>
      <c r="D367" s="204" t="s">
        <v>46</v>
      </c>
      <c r="E367" s="155" t="s">
        <v>729</v>
      </c>
      <c r="F367" s="204" t="s">
        <v>175</v>
      </c>
      <c r="G367" s="144">
        <f>426105+59944+27854</f>
        <v>513903</v>
      </c>
      <c r="H367" s="111"/>
    </row>
    <row r="368" spans="1:8" s="27" customFormat="1" ht="49.5" customHeight="1">
      <c r="A368" s="152" t="s">
        <v>287</v>
      </c>
      <c r="B368" s="147" t="s">
        <v>4</v>
      </c>
      <c r="C368" s="148" t="s">
        <v>293</v>
      </c>
      <c r="D368" s="148"/>
      <c r="E368" s="154"/>
      <c r="F368" s="149"/>
      <c r="G368" s="143">
        <f>G369</f>
        <v>6040401</v>
      </c>
      <c r="H368" s="85"/>
    </row>
    <row r="369" spans="1:8" s="12" customFormat="1" ht="32.25" customHeight="1">
      <c r="A369" s="152" t="s">
        <v>53</v>
      </c>
      <c r="B369" s="147" t="s">
        <v>4</v>
      </c>
      <c r="C369" s="148" t="s">
        <v>293</v>
      </c>
      <c r="D369" s="148" t="s">
        <v>43</v>
      </c>
      <c r="E369" s="154"/>
      <c r="F369" s="149"/>
      <c r="G369" s="143">
        <f>G370</f>
        <v>6040401</v>
      </c>
      <c r="H369" s="3"/>
    </row>
    <row r="370" spans="1:8" s="16" customFormat="1" ht="49.5" customHeight="1">
      <c r="A370" s="139" t="s">
        <v>660</v>
      </c>
      <c r="B370" s="147" t="s">
        <v>4</v>
      </c>
      <c r="C370" s="148" t="s">
        <v>293</v>
      </c>
      <c r="D370" s="148" t="s">
        <v>43</v>
      </c>
      <c r="E370" s="154" t="s">
        <v>387</v>
      </c>
      <c r="F370" s="151"/>
      <c r="G370" s="143">
        <f>G374</f>
        <v>6040401</v>
      </c>
      <c r="H370" s="3"/>
    </row>
    <row r="371" spans="1:8" s="16" customFormat="1" ht="64.5" customHeight="1">
      <c r="A371" s="139" t="s">
        <v>661</v>
      </c>
      <c r="B371" s="147" t="s">
        <v>4</v>
      </c>
      <c r="C371" s="148" t="s">
        <v>293</v>
      </c>
      <c r="D371" s="148" t="s">
        <v>43</v>
      </c>
      <c r="E371" s="154" t="s">
        <v>406</v>
      </c>
      <c r="F371" s="151"/>
      <c r="G371" s="143">
        <f>G372</f>
        <v>6040401</v>
      </c>
      <c r="H371" s="3"/>
    </row>
    <row r="372" spans="1:8" s="16" customFormat="1" ht="48" customHeight="1">
      <c r="A372" s="131" t="s">
        <v>253</v>
      </c>
      <c r="B372" s="147" t="s">
        <v>4</v>
      </c>
      <c r="C372" s="148" t="s">
        <v>293</v>
      </c>
      <c r="D372" s="148" t="s">
        <v>43</v>
      </c>
      <c r="E372" s="139" t="s">
        <v>473</v>
      </c>
      <c r="F372" s="160"/>
      <c r="G372" s="143">
        <f>G373</f>
        <v>6040401</v>
      </c>
      <c r="H372" s="3"/>
    </row>
    <row r="373" spans="1:8" s="16" customFormat="1" ht="51.75" customHeight="1">
      <c r="A373" s="247" t="s">
        <v>236</v>
      </c>
      <c r="B373" s="134" t="s">
        <v>4</v>
      </c>
      <c r="C373" s="135" t="s">
        <v>293</v>
      </c>
      <c r="D373" s="135" t="s">
        <v>43</v>
      </c>
      <c r="E373" s="136" t="s">
        <v>252</v>
      </c>
      <c r="F373" s="137"/>
      <c r="G373" s="144">
        <f>G374</f>
        <v>6040401</v>
      </c>
      <c r="H373" s="3"/>
    </row>
    <row r="374" spans="1:8" s="16" customFormat="1" ht="16.5" customHeight="1">
      <c r="A374" s="136" t="s">
        <v>305</v>
      </c>
      <c r="B374" s="134" t="s">
        <v>4</v>
      </c>
      <c r="C374" s="135" t="s">
        <v>293</v>
      </c>
      <c r="D374" s="135" t="s">
        <v>43</v>
      </c>
      <c r="E374" s="136" t="s">
        <v>252</v>
      </c>
      <c r="F374" s="149">
        <v>500</v>
      </c>
      <c r="G374" s="144">
        <v>6040401</v>
      </c>
      <c r="H374" s="3"/>
    </row>
    <row r="375" spans="1:8" s="9" customFormat="1" ht="31.5" customHeight="1">
      <c r="A375" s="152" t="s">
        <v>173</v>
      </c>
      <c r="B375" s="147" t="s">
        <v>297</v>
      </c>
      <c r="C375" s="148"/>
      <c r="D375" s="148"/>
      <c r="E375" s="154"/>
      <c r="F375" s="149"/>
      <c r="G375" s="143">
        <f>G376+G383+G474</f>
        <v>308887860.20000005</v>
      </c>
      <c r="H375" s="85"/>
    </row>
    <row r="376" spans="1:8" s="28" customFormat="1" ht="18">
      <c r="A376" s="152" t="s">
        <v>140</v>
      </c>
      <c r="B376" s="147" t="s">
        <v>297</v>
      </c>
      <c r="C376" s="148" t="s">
        <v>46</v>
      </c>
      <c r="D376" s="148"/>
      <c r="E376" s="154"/>
      <c r="F376" s="149"/>
      <c r="G376" s="143">
        <f>G377</f>
        <v>34000</v>
      </c>
      <c r="H376" s="111"/>
    </row>
    <row r="377" spans="1:8" s="11" customFormat="1" ht="16.5">
      <c r="A377" s="152" t="s">
        <v>58</v>
      </c>
      <c r="B377" s="147" t="s">
        <v>297</v>
      </c>
      <c r="C377" s="148" t="s">
        <v>46</v>
      </c>
      <c r="D377" s="148" t="s">
        <v>43</v>
      </c>
      <c r="E377" s="154"/>
      <c r="F377" s="149"/>
      <c r="G377" s="143">
        <f>G378</f>
        <v>34000</v>
      </c>
      <c r="H377" s="17"/>
    </row>
    <row r="378" spans="1:8" s="6" customFormat="1" ht="34.5" customHeight="1">
      <c r="A378" s="139" t="s">
        <v>632</v>
      </c>
      <c r="B378" s="147" t="s">
        <v>297</v>
      </c>
      <c r="C378" s="148" t="s">
        <v>46</v>
      </c>
      <c r="D378" s="148" t="s">
        <v>43</v>
      </c>
      <c r="E378" s="154" t="s">
        <v>400</v>
      </c>
      <c r="F378" s="151"/>
      <c r="G378" s="143">
        <f>G381</f>
        <v>34000</v>
      </c>
      <c r="H378" s="17"/>
    </row>
    <row r="379" spans="1:8" s="6" customFormat="1" ht="64.5" customHeight="1">
      <c r="A379" s="152" t="s">
        <v>633</v>
      </c>
      <c r="B379" s="147" t="s">
        <v>297</v>
      </c>
      <c r="C379" s="148" t="s">
        <v>46</v>
      </c>
      <c r="D379" s="148" t="s">
        <v>43</v>
      </c>
      <c r="E379" s="154" t="s">
        <v>423</v>
      </c>
      <c r="F379" s="151"/>
      <c r="G379" s="143">
        <f>G380</f>
        <v>34000</v>
      </c>
      <c r="H379" s="17"/>
    </row>
    <row r="380" spans="1:8" s="6" customFormat="1" ht="49.5" customHeight="1">
      <c r="A380" s="131" t="s">
        <v>33</v>
      </c>
      <c r="B380" s="147" t="s">
        <v>297</v>
      </c>
      <c r="C380" s="148" t="s">
        <v>46</v>
      </c>
      <c r="D380" s="148" t="s">
        <v>43</v>
      </c>
      <c r="E380" s="139" t="s">
        <v>446</v>
      </c>
      <c r="F380" s="160"/>
      <c r="G380" s="143">
        <f>G381</f>
        <v>34000</v>
      </c>
      <c r="H380" s="17"/>
    </row>
    <row r="381" spans="1:7" s="17" customFormat="1" ht="17.25" customHeight="1">
      <c r="A381" s="133" t="s">
        <v>172</v>
      </c>
      <c r="B381" s="134" t="s">
        <v>297</v>
      </c>
      <c r="C381" s="135" t="s">
        <v>46</v>
      </c>
      <c r="D381" s="135" t="s">
        <v>43</v>
      </c>
      <c r="E381" s="170" t="s">
        <v>254</v>
      </c>
      <c r="F381" s="137"/>
      <c r="G381" s="144">
        <f>G382</f>
        <v>34000</v>
      </c>
    </row>
    <row r="382" spans="1:8" s="13" customFormat="1" ht="34.5" customHeight="1">
      <c r="A382" s="133" t="s">
        <v>55</v>
      </c>
      <c r="B382" s="134" t="s">
        <v>297</v>
      </c>
      <c r="C382" s="135" t="s">
        <v>46</v>
      </c>
      <c r="D382" s="135" t="s">
        <v>43</v>
      </c>
      <c r="E382" s="170" t="s">
        <v>254</v>
      </c>
      <c r="F382" s="149">
        <v>600</v>
      </c>
      <c r="G382" s="144">
        <v>34000</v>
      </c>
      <c r="H382" s="111"/>
    </row>
    <row r="383" spans="1:8" s="6" customFormat="1" ht="17.25" customHeight="1">
      <c r="A383" s="152" t="s">
        <v>141</v>
      </c>
      <c r="B383" s="147" t="s">
        <v>297</v>
      </c>
      <c r="C383" s="148" t="s">
        <v>50</v>
      </c>
      <c r="D383" s="148"/>
      <c r="E383" s="154"/>
      <c r="F383" s="149"/>
      <c r="G383" s="143">
        <f>G384+G392++G435+G445+G459</f>
        <v>299279180.20000005</v>
      </c>
      <c r="H383" s="17"/>
    </row>
    <row r="384" spans="1:8" s="29" customFormat="1" ht="15">
      <c r="A384" s="152" t="s">
        <v>30</v>
      </c>
      <c r="B384" s="147" t="s">
        <v>297</v>
      </c>
      <c r="C384" s="148" t="s">
        <v>50</v>
      </c>
      <c r="D384" s="148" t="s">
        <v>43</v>
      </c>
      <c r="E384" s="154"/>
      <c r="F384" s="149"/>
      <c r="G384" s="143">
        <f>G385</f>
        <v>14064602</v>
      </c>
      <c r="H384" s="85"/>
    </row>
    <row r="385" spans="1:8" s="15" customFormat="1" ht="30.75">
      <c r="A385" s="139" t="s">
        <v>642</v>
      </c>
      <c r="B385" s="147" t="s">
        <v>297</v>
      </c>
      <c r="C385" s="148" t="s">
        <v>50</v>
      </c>
      <c r="D385" s="148" t="s">
        <v>43</v>
      </c>
      <c r="E385" s="154" t="s">
        <v>403</v>
      </c>
      <c r="F385" s="149"/>
      <c r="G385" s="143">
        <f>G386</f>
        <v>14064602</v>
      </c>
      <c r="H385" s="112"/>
    </row>
    <row r="386" spans="1:8" s="15" customFormat="1" ht="50.25" customHeight="1">
      <c r="A386" s="139" t="s">
        <v>643</v>
      </c>
      <c r="B386" s="147" t="s">
        <v>297</v>
      </c>
      <c r="C386" s="148" t="s">
        <v>50</v>
      </c>
      <c r="D386" s="148" t="s">
        <v>43</v>
      </c>
      <c r="E386" s="154" t="s">
        <v>411</v>
      </c>
      <c r="F386" s="151"/>
      <c r="G386" s="143">
        <f>G387</f>
        <v>14064602</v>
      </c>
      <c r="H386" s="112"/>
    </row>
    <row r="387" spans="1:8" s="15" customFormat="1" ht="20.25" customHeight="1">
      <c r="A387" s="131" t="s">
        <v>255</v>
      </c>
      <c r="B387" s="147" t="s">
        <v>297</v>
      </c>
      <c r="C387" s="148" t="s">
        <v>50</v>
      </c>
      <c r="D387" s="148" t="s">
        <v>43</v>
      </c>
      <c r="E387" s="139" t="s">
        <v>452</v>
      </c>
      <c r="F387" s="151"/>
      <c r="G387" s="143">
        <f>G388+G390</f>
        <v>14064602</v>
      </c>
      <c r="H387" s="112"/>
    </row>
    <row r="388" spans="1:8" s="5" customFormat="1" ht="102" customHeight="1">
      <c r="A388" s="247" t="s">
        <v>233</v>
      </c>
      <c r="B388" s="147" t="s">
        <v>297</v>
      </c>
      <c r="C388" s="148" t="s">
        <v>50</v>
      </c>
      <c r="D388" s="148" t="s">
        <v>43</v>
      </c>
      <c r="E388" s="139" t="s">
        <v>256</v>
      </c>
      <c r="F388" s="160"/>
      <c r="G388" s="143">
        <f>G389</f>
        <v>6791391</v>
      </c>
      <c r="H388" s="17"/>
    </row>
    <row r="389" spans="1:8" s="1" customFormat="1" ht="36" customHeight="1">
      <c r="A389" s="133" t="s">
        <v>55</v>
      </c>
      <c r="B389" s="134" t="s">
        <v>297</v>
      </c>
      <c r="C389" s="135" t="s">
        <v>50</v>
      </c>
      <c r="D389" s="135" t="s">
        <v>43</v>
      </c>
      <c r="E389" s="136" t="s">
        <v>256</v>
      </c>
      <c r="F389" s="149">
        <v>600</v>
      </c>
      <c r="G389" s="144">
        <f>6040400+750991</f>
        <v>6791391</v>
      </c>
      <c r="H389" s="3"/>
    </row>
    <row r="390" spans="1:8" s="15" customFormat="1" ht="32.25" customHeight="1">
      <c r="A390" s="152" t="s">
        <v>171</v>
      </c>
      <c r="B390" s="147" t="s">
        <v>297</v>
      </c>
      <c r="C390" s="148" t="s">
        <v>50</v>
      </c>
      <c r="D390" s="148" t="s">
        <v>43</v>
      </c>
      <c r="E390" s="169" t="s">
        <v>257</v>
      </c>
      <c r="F390" s="160"/>
      <c r="G390" s="143">
        <f>G391</f>
        <v>7273211</v>
      </c>
      <c r="H390" s="112"/>
    </row>
    <row r="391" spans="1:8" s="1" customFormat="1" ht="33" customHeight="1">
      <c r="A391" s="133" t="s">
        <v>55</v>
      </c>
      <c r="B391" s="134" t="s">
        <v>297</v>
      </c>
      <c r="C391" s="135" t="s">
        <v>50</v>
      </c>
      <c r="D391" s="135" t="s">
        <v>43</v>
      </c>
      <c r="E391" s="170" t="s">
        <v>257</v>
      </c>
      <c r="F391" s="149">
        <v>600</v>
      </c>
      <c r="G391" s="144">
        <v>7273211</v>
      </c>
      <c r="H391" s="3"/>
    </row>
    <row r="392" spans="1:8" s="1" customFormat="1" ht="18" customHeight="1">
      <c r="A392" s="152" t="s">
        <v>284</v>
      </c>
      <c r="B392" s="147" t="s">
        <v>297</v>
      </c>
      <c r="C392" s="148" t="s">
        <v>50</v>
      </c>
      <c r="D392" s="148" t="s">
        <v>44</v>
      </c>
      <c r="E392" s="154"/>
      <c r="F392" s="151"/>
      <c r="G392" s="143">
        <f>G393+G431</f>
        <v>258048574.20000002</v>
      </c>
      <c r="H392" s="3"/>
    </row>
    <row r="393" spans="1:8" s="2" customFormat="1" ht="36" customHeight="1">
      <c r="A393" s="139" t="s">
        <v>642</v>
      </c>
      <c r="B393" s="147" t="s">
        <v>297</v>
      </c>
      <c r="C393" s="148" t="s">
        <v>50</v>
      </c>
      <c r="D393" s="148" t="s">
        <v>44</v>
      </c>
      <c r="E393" s="154" t="s">
        <v>403</v>
      </c>
      <c r="F393" s="149"/>
      <c r="G393" s="143">
        <f>G394</f>
        <v>257949211.24</v>
      </c>
      <c r="H393" s="85"/>
    </row>
    <row r="394" spans="1:8" s="15" customFormat="1" ht="50.25" customHeight="1">
      <c r="A394" s="139" t="s">
        <v>643</v>
      </c>
      <c r="B394" s="147" t="s">
        <v>297</v>
      </c>
      <c r="C394" s="148" t="s">
        <v>50</v>
      </c>
      <c r="D394" s="148" t="s">
        <v>44</v>
      </c>
      <c r="E394" s="154" t="s">
        <v>411</v>
      </c>
      <c r="F394" s="151"/>
      <c r="G394" s="143">
        <f>G395+G404+G413+G418+G423+G426</f>
        <v>257949211.24</v>
      </c>
      <c r="H394" s="112"/>
    </row>
    <row r="395" spans="1:8" s="15" customFormat="1" ht="15" customHeight="1">
      <c r="A395" s="131" t="s">
        <v>258</v>
      </c>
      <c r="B395" s="147" t="s">
        <v>297</v>
      </c>
      <c r="C395" s="148" t="s">
        <v>50</v>
      </c>
      <c r="D395" s="148" t="s">
        <v>44</v>
      </c>
      <c r="E395" s="169" t="s">
        <v>453</v>
      </c>
      <c r="F395" s="151"/>
      <c r="G395" s="143">
        <f>G396+G400+G402+G398</f>
        <v>242493589.24</v>
      </c>
      <c r="H395" s="112"/>
    </row>
    <row r="396" spans="1:8" s="8" customFormat="1" ht="113.25" customHeight="1">
      <c r="A396" s="131" t="s">
        <v>159</v>
      </c>
      <c r="B396" s="147" t="s">
        <v>297</v>
      </c>
      <c r="C396" s="148" t="s">
        <v>50</v>
      </c>
      <c r="D396" s="148" t="s">
        <v>44</v>
      </c>
      <c r="E396" s="139" t="s">
        <v>259</v>
      </c>
      <c r="F396" s="160"/>
      <c r="G396" s="143">
        <f>G397</f>
        <v>187631714</v>
      </c>
      <c r="H396" s="85"/>
    </row>
    <row r="397" spans="1:8" s="16" customFormat="1" ht="33" customHeight="1">
      <c r="A397" s="133" t="s">
        <v>55</v>
      </c>
      <c r="B397" s="134" t="s">
        <v>297</v>
      </c>
      <c r="C397" s="135" t="s">
        <v>50</v>
      </c>
      <c r="D397" s="135" t="s">
        <v>44</v>
      </c>
      <c r="E397" s="136" t="s">
        <v>259</v>
      </c>
      <c r="F397" s="149">
        <v>600</v>
      </c>
      <c r="G397" s="144">
        <f>178552239+9079475</f>
        <v>187631714</v>
      </c>
      <c r="H397" s="3"/>
    </row>
    <row r="398" spans="1:8" s="16" customFormat="1" ht="33" customHeight="1">
      <c r="A398" s="150" t="s">
        <v>734</v>
      </c>
      <c r="B398" s="147" t="s">
        <v>297</v>
      </c>
      <c r="C398" s="148" t="s">
        <v>50</v>
      </c>
      <c r="D398" s="148" t="s">
        <v>44</v>
      </c>
      <c r="E398" s="139" t="s">
        <v>735</v>
      </c>
      <c r="F398" s="151"/>
      <c r="G398" s="143">
        <f>G399</f>
        <v>13983480</v>
      </c>
      <c r="H398" s="3"/>
    </row>
    <row r="399" spans="1:8" s="16" customFormat="1" ht="33" customHeight="1">
      <c r="A399" s="140" t="s">
        <v>55</v>
      </c>
      <c r="B399" s="134" t="s">
        <v>297</v>
      </c>
      <c r="C399" s="135" t="s">
        <v>50</v>
      </c>
      <c r="D399" s="135" t="s">
        <v>44</v>
      </c>
      <c r="E399" s="136" t="s">
        <v>735</v>
      </c>
      <c r="F399" s="149">
        <v>600</v>
      </c>
      <c r="G399" s="144">
        <v>13983480</v>
      </c>
      <c r="H399" s="3"/>
    </row>
    <row r="400" spans="1:8" s="16" customFormat="1" ht="33" customHeight="1">
      <c r="A400" s="152" t="s">
        <v>171</v>
      </c>
      <c r="B400" s="147" t="s">
        <v>297</v>
      </c>
      <c r="C400" s="148" t="s">
        <v>50</v>
      </c>
      <c r="D400" s="148" t="s">
        <v>44</v>
      </c>
      <c r="E400" s="169" t="s">
        <v>260</v>
      </c>
      <c r="F400" s="160"/>
      <c r="G400" s="143">
        <f>G401</f>
        <v>40752245.24</v>
      </c>
      <c r="H400" s="3"/>
    </row>
    <row r="401" spans="1:8" s="16" customFormat="1" ht="33" customHeight="1">
      <c r="A401" s="133" t="s">
        <v>55</v>
      </c>
      <c r="B401" s="134" t="s">
        <v>297</v>
      </c>
      <c r="C401" s="135" t="s">
        <v>50</v>
      </c>
      <c r="D401" s="135" t="s">
        <v>44</v>
      </c>
      <c r="E401" s="170" t="s">
        <v>260</v>
      </c>
      <c r="F401" s="149">
        <v>600</v>
      </c>
      <c r="G401" s="144">
        <f>39878528.24+301666+106675+483376-18000</f>
        <v>40752245.24</v>
      </c>
      <c r="H401" s="3"/>
    </row>
    <row r="402" spans="1:8" s="16" customFormat="1" ht="18.75" customHeight="1">
      <c r="A402" s="152" t="s">
        <v>563</v>
      </c>
      <c r="B402" s="147" t="s">
        <v>297</v>
      </c>
      <c r="C402" s="148" t="s">
        <v>50</v>
      </c>
      <c r="D402" s="148" t="s">
        <v>44</v>
      </c>
      <c r="E402" s="169" t="s">
        <v>562</v>
      </c>
      <c r="F402" s="160"/>
      <c r="G402" s="143">
        <f>G403</f>
        <v>126150</v>
      </c>
      <c r="H402" s="3"/>
    </row>
    <row r="403" spans="1:8" s="16" customFormat="1" ht="33" customHeight="1">
      <c r="A403" s="133" t="s">
        <v>55</v>
      </c>
      <c r="B403" s="134" t="s">
        <v>297</v>
      </c>
      <c r="C403" s="135" t="s">
        <v>50</v>
      </c>
      <c r="D403" s="135" t="s">
        <v>44</v>
      </c>
      <c r="E403" s="170" t="s">
        <v>562</v>
      </c>
      <c r="F403" s="149">
        <v>600</v>
      </c>
      <c r="G403" s="144">
        <f>86150+22000+18000</f>
        <v>126150</v>
      </c>
      <c r="H403" s="3"/>
    </row>
    <row r="404" spans="1:8" s="16" customFormat="1" ht="33" customHeight="1">
      <c r="A404" s="131" t="s">
        <v>263</v>
      </c>
      <c r="B404" s="147" t="s">
        <v>297</v>
      </c>
      <c r="C404" s="148" t="s">
        <v>50</v>
      </c>
      <c r="D404" s="148" t="s">
        <v>44</v>
      </c>
      <c r="E404" s="139" t="s">
        <v>454</v>
      </c>
      <c r="F404" s="149"/>
      <c r="G404" s="143">
        <f>G405+G407+G409+G411</f>
        <v>6965071</v>
      </c>
      <c r="H404" s="3"/>
    </row>
    <row r="405" spans="1:8" s="16" customFormat="1" ht="131.25" customHeight="1">
      <c r="A405" s="132" t="s">
        <v>588</v>
      </c>
      <c r="B405" s="147" t="s">
        <v>297</v>
      </c>
      <c r="C405" s="148" t="s">
        <v>50</v>
      </c>
      <c r="D405" s="148" t="s">
        <v>44</v>
      </c>
      <c r="E405" s="139" t="s">
        <v>557</v>
      </c>
      <c r="F405" s="151"/>
      <c r="G405" s="143">
        <f>G406</f>
        <v>370741</v>
      </c>
      <c r="H405" s="3"/>
    </row>
    <row r="406" spans="1:8" s="16" customFormat="1" ht="33" customHeight="1">
      <c r="A406" s="140" t="s">
        <v>55</v>
      </c>
      <c r="B406" s="134" t="s">
        <v>297</v>
      </c>
      <c r="C406" s="135" t="s">
        <v>50</v>
      </c>
      <c r="D406" s="135" t="s">
        <v>44</v>
      </c>
      <c r="E406" s="136" t="s">
        <v>557</v>
      </c>
      <c r="F406" s="149">
        <v>600</v>
      </c>
      <c r="G406" s="144">
        <v>370741</v>
      </c>
      <c r="H406" s="3"/>
    </row>
    <row r="407" spans="1:8" s="16" customFormat="1" ht="129" customHeight="1">
      <c r="A407" s="131" t="s">
        <v>587</v>
      </c>
      <c r="B407" s="147" t="s">
        <v>297</v>
      </c>
      <c r="C407" s="148" t="s">
        <v>50</v>
      </c>
      <c r="D407" s="148" t="s">
        <v>44</v>
      </c>
      <c r="E407" s="139" t="s">
        <v>12</v>
      </c>
      <c r="F407" s="149"/>
      <c r="G407" s="143">
        <f>G408</f>
        <v>2479510</v>
      </c>
      <c r="H407" s="3"/>
    </row>
    <row r="408" spans="1:8" s="16" customFormat="1" ht="35.25" customHeight="1">
      <c r="A408" s="133" t="s">
        <v>55</v>
      </c>
      <c r="B408" s="134" t="s">
        <v>297</v>
      </c>
      <c r="C408" s="135" t="s">
        <v>50</v>
      </c>
      <c r="D408" s="135" t="s">
        <v>44</v>
      </c>
      <c r="E408" s="136" t="s">
        <v>12</v>
      </c>
      <c r="F408" s="149">
        <v>600</v>
      </c>
      <c r="G408" s="144">
        <v>2479510</v>
      </c>
      <c r="H408" s="3"/>
    </row>
    <row r="409" spans="1:8" s="16" customFormat="1" ht="58.5" customHeight="1">
      <c r="A409" s="152" t="s">
        <v>604</v>
      </c>
      <c r="B409" s="147" t="s">
        <v>297</v>
      </c>
      <c r="C409" s="148" t="s">
        <v>50</v>
      </c>
      <c r="D409" s="148" t="s">
        <v>44</v>
      </c>
      <c r="E409" s="139" t="s">
        <v>605</v>
      </c>
      <c r="F409" s="149"/>
      <c r="G409" s="143">
        <f>G410</f>
        <v>3116100</v>
      </c>
      <c r="H409" s="3"/>
    </row>
    <row r="410" spans="1:8" s="16" customFormat="1" ht="35.25" customHeight="1">
      <c r="A410" s="133" t="s">
        <v>55</v>
      </c>
      <c r="B410" s="134" t="s">
        <v>297</v>
      </c>
      <c r="C410" s="135" t="s">
        <v>50</v>
      </c>
      <c r="D410" s="135" t="s">
        <v>44</v>
      </c>
      <c r="E410" s="136" t="s">
        <v>605</v>
      </c>
      <c r="F410" s="149">
        <v>600</v>
      </c>
      <c r="G410" s="144">
        <f>405093+2711007</f>
        <v>3116100</v>
      </c>
      <c r="H410" s="3"/>
    </row>
    <row r="411" spans="1:8" s="16" customFormat="1" ht="35.25" customHeight="1">
      <c r="A411" s="152" t="s">
        <v>739</v>
      </c>
      <c r="B411" s="147" t="s">
        <v>297</v>
      </c>
      <c r="C411" s="148" t="s">
        <v>50</v>
      </c>
      <c r="D411" s="148" t="s">
        <v>44</v>
      </c>
      <c r="E411" s="139" t="s">
        <v>740</v>
      </c>
      <c r="F411" s="151"/>
      <c r="G411" s="143">
        <f>G412</f>
        <v>998720</v>
      </c>
      <c r="H411" s="3"/>
    </row>
    <row r="412" spans="1:8" s="16" customFormat="1" ht="35.25" customHeight="1">
      <c r="A412" s="133" t="s">
        <v>55</v>
      </c>
      <c r="B412" s="134" t="s">
        <v>297</v>
      </c>
      <c r="C412" s="135" t="s">
        <v>50</v>
      </c>
      <c r="D412" s="135" t="s">
        <v>44</v>
      </c>
      <c r="E412" s="136" t="s">
        <v>740</v>
      </c>
      <c r="F412" s="149">
        <v>600</v>
      </c>
      <c r="G412" s="144">
        <v>998720</v>
      </c>
      <c r="H412" s="3"/>
    </row>
    <row r="413" spans="1:8" s="16" customFormat="1" ht="34.5" customHeight="1">
      <c r="A413" s="131" t="s">
        <v>264</v>
      </c>
      <c r="B413" s="147" t="s">
        <v>297</v>
      </c>
      <c r="C413" s="148" t="s">
        <v>50</v>
      </c>
      <c r="D413" s="148" t="s">
        <v>44</v>
      </c>
      <c r="E413" s="139" t="s">
        <v>455</v>
      </c>
      <c r="F413" s="151"/>
      <c r="G413" s="143">
        <f>G414+G416</f>
        <v>3091846</v>
      </c>
      <c r="H413" s="3"/>
    </row>
    <row r="414" spans="1:8" s="16" customFormat="1" ht="34.5" customHeight="1">
      <c r="A414" s="132" t="s">
        <v>558</v>
      </c>
      <c r="B414" s="147" t="s">
        <v>297</v>
      </c>
      <c r="C414" s="148" t="s">
        <v>50</v>
      </c>
      <c r="D414" s="148" t="s">
        <v>44</v>
      </c>
      <c r="E414" s="139" t="s">
        <v>559</v>
      </c>
      <c r="F414" s="151"/>
      <c r="G414" s="143">
        <f>G415</f>
        <v>329753</v>
      </c>
      <c r="H414" s="3"/>
    </row>
    <row r="415" spans="1:8" s="16" customFormat="1" ht="34.5" customHeight="1">
      <c r="A415" s="140" t="s">
        <v>55</v>
      </c>
      <c r="B415" s="134" t="s">
        <v>297</v>
      </c>
      <c r="C415" s="135" t="s">
        <v>50</v>
      </c>
      <c r="D415" s="135" t="s">
        <v>44</v>
      </c>
      <c r="E415" s="136" t="s">
        <v>559</v>
      </c>
      <c r="F415" s="137">
        <v>600</v>
      </c>
      <c r="G415" s="144">
        <v>329753</v>
      </c>
      <c r="H415" s="3"/>
    </row>
    <row r="416" spans="1:8" s="16" customFormat="1" ht="36" customHeight="1">
      <c r="A416" s="131" t="s">
        <v>265</v>
      </c>
      <c r="B416" s="147" t="s">
        <v>297</v>
      </c>
      <c r="C416" s="148" t="s">
        <v>50</v>
      </c>
      <c r="D416" s="148" t="s">
        <v>44</v>
      </c>
      <c r="E416" s="139" t="s">
        <v>266</v>
      </c>
      <c r="F416" s="160"/>
      <c r="G416" s="143">
        <f>G417</f>
        <v>2762093</v>
      </c>
      <c r="H416" s="3"/>
    </row>
    <row r="417" spans="1:8" s="16" customFormat="1" ht="33" customHeight="1">
      <c r="A417" s="133" t="s">
        <v>55</v>
      </c>
      <c r="B417" s="134" t="s">
        <v>297</v>
      </c>
      <c r="C417" s="135" t="s">
        <v>50</v>
      </c>
      <c r="D417" s="135" t="s">
        <v>44</v>
      </c>
      <c r="E417" s="136" t="s">
        <v>266</v>
      </c>
      <c r="F417" s="137">
        <v>600</v>
      </c>
      <c r="G417" s="144">
        <v>2762093</v>
      </c>
      <c r="H417" s="3"/>
    </row>
    <row r="418" spans="1:8" s="16" customFormat="1" ht="33" customHeight="1">
      <c r="A418" s="152" t="s">
        <v>533</v>
      </c>
      <c r="B418" s="147" t="s">
        <v>297</v>
      </c>
      <c r="C418" s="148" t="s">
        <v>50</v>
      </c>
      <c r="D418" s="148" t="s">
        <v>44</v>
      </c>
      <c r="E418" s="139" t="s">
        <v>531</v>
      </c>
      <c r="F418" s="151"/>
      <c r="G418" s="143">
        <f>G419+G421</f>
        <v>1370414</v>
      </c>
      <c r="H418" s="3"/>
    </row>
    <row r="419" spans="1:8" s="16" customFormat="1" ht="52.5" customHeight="1">
      <c r="A419" s="152" t="s">
        <v>561</v>
      </c>
      <c r="B419" s="147" t="s">
        <v>297</v>
      </c>
      <c r="C419" s="148" t="s">
        <v>50</v>
      </c>
      <c r="D419" s="148" t="s">
        <v>44</v>
      </c>
      <c r="E419" s="139" t="s">
        <v>560</v>
      </c>
      <c r="F419" s="151"/>
      <c r="G419" s="143">
        <f>G420</f>
        <v>539710</v>
      </c>
      <c r="H419" s="3"/>
    </row>
    <row r="420" spans="1:8" s="16" customFormat="1" ht="33" customHeight="1">
      <c r="A420" s="133" t="s">
        <v>55</v>
      </c>
      <c r="B420" s="134" t="s">
        <v>297</v>
      </c>
      <c r="C420" s="135" t="s">
        <v>50</v>
      </c>
      <c r="D420" s="135" t="s">
        <v>44</v>
      </c>
      <c r="E420" s="136" t="s">
        <v>560</v>
      </c>
      <c r="F420" s="137">
        <v>600</v>
      </c>
      <c r="G420" s="144">
        <v>539710</v>
      </c>
      <c r="H420" s="3"/>
    </row>
    <row r="421" spans="1:8" s="16" customFormat="1" ht="59.25" customHeight="1">
      <c r="A421" s="152" t="s">
        <v>534</v>
      </c>
      <c r="B421" s="147" t="s">
        <v>297</v>
      </c>
      <c r="C421" s="148" t="s">
        <v>50</v>
      </c>
      <c r="D421" s="148" t="s">
        <v>44</v>
      </c>
      <c r="E421" s="139" t="s">
        <v>532</v>
      </c>
      <c r="F421" s="160"/>
      <c r="G421" s="143">
        <f>G422</f>
        <v>830704</v>
      </c>
      <c r="H421" s="3"/>
    </row>
    <row r="422" spans="1:8" s="16" customFormat="1" ht="33" customHeight="1">
      <c r="A422" s="133" t="s">
        <v>55</v>
      </c>
      <c r="B422" s="134" t="s">
        <v>297</v>
      </c>
      <c r="C422" s="135" t="s">
        <v>50</v>
      </c>
      <c r="D422" s="135" t="s">
        <v>44</v>
      </c>
      <c r="E422" s="136" t="s">
        <v>532</v>
      </c>
      <c r="F422" s="137">
        <v>600</v>
      </c>
      <c r="G422" s="144">
        <v>830704</v>
      </c>
      <c r="H422" s="3"/>
    </row>
    <row r="423" spans="1:8" s="16" customFormat="1" ht="24.75" customHeight="1">
      <c r="A423" s="246" t="s">
        <v>598</v>
      </c>
      <c r="B423" s="147" t="s">
        <v>297</v>
      </c>
      <c r="C423" s="148" t="s">
        <v>50</v>
      </c>
      <c r="D423" s="148" t="s">
        <v>44</v>
      </c>
      <c r="E423" s="139" t="s">
        <v>599</v>
      </c>
      <c r="F423" s="137"/>
      <c r="G423" s="143">
        <f>G424</f>
        <v>1354080</v>
      </c>
      <c r="H423" s="3"/>
    </row>
    <row r="424" spans="1:8" s="16" customFormat="1" ht="70.5" customHeight="1">
      <c r="A424" s="246" t="s">
        <v>838</v>
      </c>
      <c r="B424" s="147" t="s">
        <v>297</v>
      </c>
      <c r="C424" s="148" t="s">
        <v>50</v>
      </c>
      <c r="D424" s="148" t="s">
        <v>44</v>
      </c>
      <c r="E424" s="139" t="s">
        <v>600</v>
      </c>
      <c r="F424" s="137"/>
      <c r="G424" s="143">
        <f>G425</f>
        <v>1354080</v>
      </c>
      <c r="H424" s="3"/>
    </row>
    <row r="425" spans="1:8" s="16" customFormat="1" ht="33" customHeight="1">
      <c r="A425" s="133" t="s">
        <v>55</v>
      </c>
      <c r="B425" s="134" t="s">
        <v>297</v>
      </c>
      <c r="C425" s="135" t="s">
        <v>50</v>
      </c>
      <c r="D425" s="135" t="s">
        <v>44</v>
      </c>
      <c r="E425" s="136" t="s">
        <v>600</v>
      </c>
      <c r="F425" s="137">
        <v>600</v>
      </c>
      <c r="G425" s="144">
        <v>1354080</v>
      </c>
      <c r="H425" s="3"/>
    </row>
    <row r="426" spans="1:8" s="16" customFormat="1" ht="23.25" customHeight="1">
      <c r="A426" s="152" t="s">
        <v>736</v>
      </c>
      <c r="B426" s="147" t="s">
        <v>297</v>
      </c>
      <c r="C426" s="148" t="s">
        <v>50</v>
      </c>
      <c r="D426" s="148" t="s">
        <v>44</v>
      </c>
      <c r="E426" s="139" t="s">
        <v>737</v>
      </c>
      <c r="F426" s="137"/>
      <c r="G426" s="143">
        <f>G427+G429</f>
        <v>2674211</v>
      </c>
      <c r="H426" s="3"/>
    </row>
    <row r="427" spans="1:8" s="16" customFormat="1" ht="51.75" customHeight="1">
      <c r="A427" s="152" t="s">
        <v>839</v>
      </c>
      <c r="B427" s="147" t="s">
        <v>297</v>
      </c>
      <c r="C427" s="148" t="s">
        <v>50</v>
      </c>
      <c r="D427" s="148" t="s">
        <v>44</v>
      </c>
      <c r="E427" s="139" t="s">
        <v>738</v>
      </c>
      <c r="F427" s="160"/>
      <c r="G427" s="144">
        <f>G428</f>
        <v>1933891</v>
      </c>
      <c r="H427" s="3"/>
    </row>
    <row r="428" spans="1:8" s="16" customFormat="1" ht="33" customHeight="1">
      <c r="A428" s="133" t="s">
        <v>55</v>
      </c>
      <c r="B428" s="134" t="s">
        <v>297</v>
      </c>
      <c r="C428" s="135" t="s">
        <v>50</v>
      </c>
      <c r="D428" s="135" t="s">
        <v>44</v>
      </c>
      <c r="E428" s="136" t="s">
        <v>738</v>
      </c>
      <c r="F428" s="137">
        <v>600</v>
      </c>
      <c r="G428" s="144">
        <f>38767+1895124</f>
        <v>1933891</v>
      </c>
      <c r="H428" s="3"/>
    </row>
    <row r="429" spans="1:8" s="16" customFormat="1" ht="33" customHeight="1">
      <c r="A429" s="133" t="s">
        <v>827</v>
      </c>
      <c r="B429" s="134" t="s">
        <v>297</v>
      </c>
      <c r="C429" s="135" t="s">
        <v>50</v>
      </c>
      <c r="D429" s="135" t="s">
        <v>44</v>
      </c>
      <c r="E429" s="136" t="s">
        <v>844</v>
      </c>
      <c r="F429" s="137"/>
      <c r="G429" s="144">
        <f>G430</f>
        <v>740320</v>
      </c>
      <c r="H429" s="3"/>
    </row>
    <row r="430" spans="1:8" s="16" customFormat="1" ht="57.75" customHeight="1">
      <c r="A430" s="133" t="s">
        <v>828</v>
      </c>
      <c r="B430" s="134" t="s">
        <v>297</v>
      </c>
      <c r="C430" s="135" t="s">
        <v>50</v>
      </c>
      <c r="D430" s="135" t="s">
        <v>44</v>
      </c>
      <c r="E430" s="136" t="s">
        <v>844</v>
      </c>
      <c r="F430" s="137">
        <v>600</v>
      </c>
      <c r="G430" s="144">
        <v>740320</v>
      </c>
      <c r="H430" s="3"/>
    </row>
    <row r="431" spans="1:8" s="16" customFormat="1" ht="33" customHeight="1">
      <c r="A431" s="152" t="s">
        <v>38</v>
      </c>
      <c r="B431" s="147" t="s">
        <v>297</v>
      </c>
      <c r="C431" s="148" t="s">
        <v>50</v>
      </c>
      <c r="D431" s="148" t="s">
        <v>44</v>
      </c>
      <c r="E431" s="139" t="s">
        <v>385</v>
      </c>
      <c r="F431" s="160"/>
      <c r="G431" s="143">
        <f>G432</f>
        <v>99362.96</v>
      </c>
      <c r="H431" s="3"/>
    </row>
    <row r="432" spans="1:8" s="16" customFormat="1" ht="33" customHeight="1">
      <c r="A432" s="133" t="s">
        <v>370</v>
      </c>
      <c r="B432" s="134" t="s">
        <v>297</v>
      </c>
      <c r="C432" s="135" t="s">
        <v>50</v>
      </c>
      <c r="D432" s="135" t="s">
        <v>44</v>
      </c>
      <c r="E432" s="136" t="s">
        <v>386</v>
      </c>
      <c r="F432" s="137"/>
      <c r="G432" s="144">
        <f>G433</f>
        <v>99362.96</v>
      </c>
      <c r="H432" s="3"/>
    </row>
    <row r="433" spans="1:8" s="16" customFormat="1" ht="33" customHeight="1">
      <c r="A433" s="133" t="s">
        <v>827</v>
      </c>
      <c r="B433" s="134" t="s">
        <v>297</v>
      </c>
      <c r="C433" s="135" t="s">
        <v>50</v>
      </c>
      <c r="D433" s="135" t="s">
        <v>44</v>
      </c>
      <c r="E433" s="136" t="s">
        <v>205</v>
      </c>
      <c r="F433" s="137"/>
      <c r="G433" s="144">
        <f>G434</f>
        <v>99362.96</v>
      </c>
      <c r="H433" s="3"/>
    </row>
    <row r="434" spans="1:8" s="16" customFormat="1" ht="33" customHeight="1">
      <c r="A434" s="133" t="s">
        <v>828</v>
      </c>
      <c r="B434" s="134" t="s">
        <v>297</v>
      </c>
      <c r="C434" s="135" t="s">
        <v>50</v>
      </c>
      <c r="D434" s="135" t="s">
        <v>44</v>
      </c>
      <c r="E434" s="136" t="s">
        <v>205</v>
      </c>
      <c r="F434" s="137">
        <v>600</v>
      </c>
      <c r="G434" s="144">
        <f>99362+0.96</f>
        <v>99362.96</v>
      </c>
      <c r="H434" s="3"/>
    </row>
    <row r="435" spans="1:8" s="16" customFormat="1" ht="18" customHeight="1">
      <c r="A435" s="152" t="s">
        <v>303</v>
      </c>
      <c r="B435" s="147" t="s">
        <v>297</v>
      </c>
      <c r="C435" s="148" t="s">
        <v>50</v>
      </c>
      <c r="D435" s="156" t="s">
        <v>45</v>
      </c>
      <c r="E435" s="136"/>
      <c r="F435" s="137"/>
      <c r="G435" s="143">
        <f>G436</f>
        <v>6315633</v>
      </c>
      <c r="H435" s="3"/>
    </row>
    <row r="436" spans="1:8" s="16" customFormat="1" ht="39" customHeight="1">
      <c r="A436" s="139" t="s">
        <v>642</v>
      </c>
      <c r="B436" s="147" t="s">
        <v>297</v>
      </c>
      <c r="C436" s="148" t="s">
        <v>50</v>
      </c>
      <c r="D436" s="156" t="s">
        <v>45</v>
      </c>
      <c r="E436" s="154" t="s">
        <v>403</v>
      </c>
      <c r="F436" s="137"/>
      <c r="G436" s="143">
        <f>G437</f>
        <v>6315633</v>
      </c>
      <c r="H436" s="3"/>
    </row>
    <row r="437" spans="1:8" s="15" customFormat="1" ht="66" customHeight="1">
      <c r="A437" s="139" t="s">
        <v>644</v>
      </c>
      <c r="B437" s="147" t="s">
        <v>297</v>
      </c>
      <c r="C437" s="148" t="s">
        <v>50</v>
      </c>
      <c r="D437" s="156" t="s">
        <v>45</v>
      </c>
      <c r="E437" s="154" t="s">
        <v>418</v>
      </c>
      <c r="F437" s="151"/>
      <c r="G437" s="143">
        <f>G438+G442</f>
        <v>6315633</v>
      </c>
      <c r="H437" s="112"/>
    </row>
    <row r="438" spans="1:8" s="15" customFormat="1" ht="37.5" customHeight="1">
      <c r="A438" s="139" t="s">
        <v>267</v>
      </c>
      <c r="B438" s="147" t="s">
        <v>297</v>
      </c>
      <c r="C438" s="148" t="s">
        <v>50</v>
      </c>
      <c r="D438" s="156" t="s">
        <v>45</v>
      </c>
      <c r="E438" s="139" t="s">
        <v>456</v>
      </c>
      <c r="F438" s="160"/>
      <c r="G438" s="143">
        <f>G439</f>
        <v>5244517</v>
      </c>
      <c r="H438" s="112"/>
    </row>
    <row r="439" spans="1:8" s="15" customFormat="1" ht="30.75">
      <c r="A439" s="133" t="s">
        <v>171</v>
      </c>
      <c r="B439" s="134" t="s">
        <v>297</v>
      </c>
      <c r="C439" s="135" t="s">
        <v>50</v>
      </c>
      <c r="D439" s="204" t="s">
        <v>45</v>
      </c>
      <c r="E439" s="170" t="s">
        <v>268</v>
      </c>
      <c r="F439" s="160"/>
      <c r="G439" s="144">
        <f>G440+G441</f>
        <v>5244517</v>
      </c>
      <c r="H439" s="112"/>
    </row>
    <row r="440" spans="1:8" s="16" customFormat="1" ht="65.25" customHeight="1">
      <c r="A440" s="133" t="s">
        <v>54</v>
      </c>
      <c r="B440" s="134" t="s">
        <v>297</v>
      </c>
      <c r="C440" s="135" t="s">
        <v>50</v>
      </c>
      <c r="D440" s="204" t="s">
        <v>45</v>
      </c>
      <c r="E440" s="170" t="s">
        <v>268</v>
      </c>
      <c r="F440" s="149">
        <v>100</v>
      </c>
      <c r="G440" s="144">
        <v>4988617</v>
      </c>
      <c r="H440" s="3"/>
    </row>
    <row r="441" spans="1:8" s="30" customFormat="1" ht="33.75" customHeight="1">
      <c r="A441" s="133" t="s">
        <v>164</v>
      </c>
      <c r="B441" s="134" t="s">
        <v>297</v>
      </c>
      <c r="C441" s="135" t="s">
        <v>50</v>
      </c>
      <c r="D441" s="204" t="s">
        <v>45</v>
      </c>
      <c r="E441" s="170" t="s">
        <v>268</v>
      </c>
      <c r="F441" s="149">
        <v>200</v>
      </c>
      <c r="G441" s="144">
        <v>255900</v>
      </c>
      <c r="H441" s="107"/>
    </row>
    <row r="442" spans="1:8" s="30" customFormat="1" ht="33.75" customHeight="1">
      <c r="A442" s="152" t="s">
        <v>601</v>
      </c>
      <c r="B442" s="147" t="s">
        <v>297</v>
      </c>
      <c r="C442" s="148" t="s">
        <v>50</v>
      </c>
      <c r="D442" s="156" t="s">
        <v>45</v>
      </c>
      <c r="E442" s="169" t="s">
        <v>602</v>
      </c>
      <c r="F442" s="151"/>
      <c r="G442" s="143">
        <f>G443</f>
        <v>1071116</v>
      </c>
      <c r="H442" s="107"/>
    </row>
    <row r="443" spans="1:8" s="30" customFormat="1" ht="52.5" customHeight="1">
      <c r="A443" s="152" t="s">
        <v>840</v>
      </c>
      <c r="B443" s="147" t="s">
        <v>297</v>
      </c>
      <c r="C443" s="148" t="s">
        <v>50</v>
      </c>
      <c r="D443" s="156" t="s">
        <v>45</v>
      </c>
      <c r="E443" s="169" t="s">
        <v>603</v>
      </c>
      <c r="F443" s="151"/>
      <c r="G443" s="143">
        <f>G444</f>
        <v>1071116</v>
      </c>
      <c r="H443" s="107"/>
    </row>
    <row r="444" spans="1:8" s="30" customFormat="1" ht="33.75" customHeight="1">
      <c r="A444" s="133" t="s">
        <v>55</v>
      </c>
      <c r="B444" s="134" t="s">
        <v>297</v>
      </c>
      <c r="C444" s="135" t="s">
        <v>50</v>
      </c>
      <c r="D444" s="204" t="s">
        <v>45</v>
      </c>
      <c r="E444" s="170" t="s">
        <v>603</v>
      </c>
      <c r="F444" s="137">
        <v>600</v>
      </c>
      <c r="G444" s="144">
        <f>21422+1049694</f>
        <v>1071116</v>
      </c>
      <c r="H444" s="107"/>
    </row>
    <row r="445" spans="1:8" s="29" customFormat="1" ht="15">
      <c r="A445" s="152" t="s">
        <v>310</v>
      </c>
      <c r="B445" s="147" t="s">
        <v>297</v>
      </c>
      <c r="C445" s="148" t="s">
        <v>50</v>
      </c>
      <c r="D445" s="148" t="s">
        <v>50</v>
      </c>
      <c r="E445" s="154"/>
      <c r="F445" s="149"/>
      <c r="G445" s="143">
        <f>G446</f>
        <v>14436359</v>
      </c>
      <c r="H445" s="85"/>
    </row>
    <row r="446" spans="1:8" s="29" customFormat="1" ht="62.25">
      <c r="A446" s="139" t="s">
        <v>645</v>
      </c>
      <c r="B446" s="147" t="s">
        <v>297</v>
      </c>
      <c r="C446" s="148" t="s">
        <v>50</v>
      </c>
      <c r="D446" s="148" t="s">
        <v>50</v>
      </c>
      <c r="E446" s="154" t="s">
        <v>404</v>
      </c>
      <c r="F446" s="149"/>
      <c r="G446" s="143">
        <f>G447</f>
        <v>14436359</v>
      </c>
      <c r="H446" s="85"/>
    </row>
    <row r="447" spans="1:8" s="14" customFormat="1" ht="82.5" customHeight="1">
      <c r="A447" s="139" t="s">
        <v>647</v>
      </c>
      <c r="B447" s="147" t="s">
        <v>297</v>
      </c>
      <c r="C447" s="148" t="s">
        <v>50</v>
      </c>
      <c r="D447" s="148" t="s">
        <v>50</v>
      </c>
      <c r="E447" s="154" t="s">
        <v>416</v>
      </c>
      <c r="F447" s="151"/>
      <c r="G447" s="143">
        <f>G448</f>
        <v>14436359</v>
      </c>
      <c r="H447" s="112"/>
    </row>
    <row r="448" spans="1:8" s="14" customFormat="1" ht="34.5" customHeight="1">
      <c r="A448" s="152" t="s">
        <v>218</v>
      </c>
      <c r="B448" s="147" t="s">
        <v>297</v>
      </c>
      <c r="C448" s="148" t="s">
        <v>50</v>
      </c>
      <c r="D448" s="148" t="s">
        <v>50</v>
      </c>
      <c r="E448" s="139" t="s">
        <v>459</v>
      </c>
      <c r="F448" s="151"/>
      <c r="G448" s="143">
        <f>G449+G455+G457+G451+G453</f>
        <v>14436359</v>
      </c>
      <c r="H448" s="112"/>
    </row>
    <row r="449" spans="1:8" s="14" customFormat="1" ht="34.5" customHeight="1">
      <c r="A449" s="152" t="s">
        <v>171</v>
      </c>
      <c r="B449" s="147" t="s">
        <v>297</v>
      </c>
      <c r="C449" s="148" t="s">
        <v>50</v>
      </c>
      <c r="D449" s="148" t="s">
        <v>50</v>
      </c>
      <c r="E449" s="139" t="s">
        <v>232</v>
      </c>
      <c r="F449" s="151"/>
      <c r="G449" s="143">
        <f>G450</f>
        <v>1889340</v>
      </c>
      <c r="H449" s="112"/>
    </row>
    <row r="450" spans="1:8" s="14" customFormat="1" ht="34.5" customHeight="1">
      <c r="A450" s="133" t="s">
        <v>55</v>
      </c>
      <c r="B450" s="134" t="s">
        <v>297</v>
      </c>
      <c r="C450" s="135" t="s">
        <v>50</v>
      </c>
      <c r="D450" s="135" t="s">
        <v>50</v>
      </c>
      <c r="E450" s="136" t="s">
        <v>232</v>
      </c>
      <c r="F450" s="149">
        <v>600</v>
      </c>
      <c r="G450" s="144">
        <v>1889340</v>
      </c>
      <c r="H450" s="112"/>
    </row>
    <row r="451" spans="1:8" s="14" customFormat="1" ht="34.5" customHeight="1">
      <c r="A451" s="301" t="s">
        <v>841</v>
      </c>
      <c r="B451" s="302" t="s">
        <v>297</v>
      </c>
      <c r="C451" s="303" t="s">
        <v>50</v>
      </c>
      <c r="D451" s="303" t="s">
        <v>50</v>
      </c>
      <c r="E451" s="304" t="s">
        <v>842</v>
      </c>
      <c r="F451" s="299"/>
      <c r="G451" s="143">
        <f>G452</f>
        <v>8348333</v>
      </c>
      <c r="H451" s="112"/>
    </row>
    <row r="452" spans="1:8" s="14" customFormat="1" ht="34.5" customHeight="1">
      <c r="A452" s="305" t="s">
        <v>55</v>
      </c>
      <c r="B452" s="306" t="s">
        <v>297</v>
      </c>
      <c r="C452" s="307" t="s">
        <v>50</v>
      </c>
      <c r="D452" s="307" t="s">
        <v>50</v>
      </c>
      <c r="E452" s="308" t="s">
        <v>842</v>
      </c>
      <c r="F452" s="300">
        <v>600</v>
      </c>
      <c r="G452" s="144">
        <v>8348333</v>
      </c>
      <c r="H452" s="112"/>
    </row>
    <row r="453" spans="1:8" s="14" customFormat="1" ht="34.5" customHeight="1">
      <c r="A453" s="301" t="s">
        <v>841</v>
      </c>
      <c r="B453" s="302" t="s">
        <v>297</v>
      </c>
      <c r="C453" s="303" t="s">
        <v>50</v>
      </c>
      <c r="D453" s="303" t="s">
        <v>50</v>
      </c>
      <c r="E453" s="304" t="s">
        <v>843</v>
      </c>
      <c r="F453" s="299"/>
      <c r="G453" s="143">
        <f>G454</f>
        <v>3577857</v>
      </c>
      <c r="H453" s="112"/>
    </row>
    <row r="454" spans="1:8" s="14" customFormat="1" ht="34.5" customHeight="1">
      <c r="A454" s="305" t="s">
        <v>55</v>
      </c>
      <c r="B454" s="306" t="s">
        <v>297</v>
      </c>
      <c r="C454" s="307" t="s">
        <v>50</v>
      </c>
      <c r="D454" s="307" t="s">
        <v>50</v>
      </c>
      <c r="E454" s="308" t="s">
        <v>843</v>
      </c>
      <c r="F454" s="300">
        <v>600</v>
      </c>
      <c r="G454" s="144">
        <v>3577857</v>
      </c>
      <c r="H454" s="112"/>
    </row>
    <row r="455" spans="1:8" s="14" customFormat="1" ht="18" customHeight="1">
      <c r="A455" s="157" t="s">
        <v>554</v>
      </c>
      <c r="B455" s="147" t="s">
        <v>297</v>
      </c>
      <c r="C455" s="148" t="s">
        <v>50</v>
      </c>
      <c r="D455" s="142" t="s">
        <v>50</v>
      </c>
      <c r="E455" s="139" t="s">
        <v>555</v>
      </c>
      <c r="F455" s="151"/>
      <c r="G455" s="143">
        <f>G456</f>
        <v>242124</v>
      </c>
      <c r="H455" s="112"/>
    </row>
    <row r="456" spans="1:8" s="14" customFormat="1" ht="34.5" customHeight="1">
      <c r="A456" s="133" t="s">
        <v>55</v>
      </c>
      <c r="B456" s="134" t="s">
        <v>297</v>
      </c>
      <c r="C456" s="135" t="s">
        <v>50</v>
      </c>
      <c r="D456" s="141" t="s">
        <v>50</v>
      </c>
      <c r="E456" s="136" t="s">
        <v>555</v>
      </c>
      <c r="F456" s="141" t="s">
        <v>346</v>
      </c>
      <c r="G456" s="144">
        <v>242124</v>
      </c>
      <c r="H456" s="112"/>
    </row>
    <row r="457" spans="1:8" s="14" customFormat="1" ht="33.75" customHeight="1">
      <c r="A457" s="152" t="s">
        <v>219</v>
      </c>
      <c r="B457" s="147" t="s">
        <v>297</v>
      </c>
      <c r="C457" s="148" t="s">
        <v>50</v>
      </c>
      <c r="D457" s="148" t="s">
        <v>50</v>
      </c>
      <c r="E457" s="139" t="s">
        <v>221</v>
      </c>
      <c r="F457" s="151"/>
      <c r="G457" s="143">
        <f>G458</f>
        <v>378705</v>
      </c>
      <c r="H457" s="112"/>
    </row>
    <row r="458" spans="1:8" s="10" customFormat="1" ht="33" customHeight="1">
      <c r="A458" s="133" t="s">
        <v>55</v>
      </c>
      <c r="B458" s="134" t="s">
        <v>297</v>
      </c>
      <c r="C458" s="135" t="s">
        <v>50</v>
      </c>
      <c r="D458" s="135" t="s">
        <v>50</v>
      </c>
      <c r="E458" s="136" t="s">
        <v>221</v>
      </c>
      <c r="F458" s="149">
        <v>600</v>
      </c>
      <c r="G458" s="144">
        <v>378705</v>
      </c>
      <c r="H458" s="111"/>
    </row>
    <row r="459" spans="1:8" s="29" customFormat="1" ht="18.75" customHeight="1">
      <c r="A459" s="152" t="s">
        <v>19</v>
      </c>
      <c r="B459" s="147" t="s">
        <v>297</v>
      </c>
      <c r="C459" s="148" t="s">
        <v>50</v>
      </c>
      <c r="D459" s="148" t="s">
        <v>48</v>
      </c>
      <c r="E459" s="154"/>
      <c r="F459" s="149"/>
      <c r="G459" s="143">
        <f>G460+G470</f>
        <v>6414012</v>
      </c>
      <c r="H459" s="85"/>
    </row>
    <row r="460" spans="1:8" s="31" customFormat="1" ht="33" customHeight="1">
      <c r="A460" s="139" t="s">
        <v>642</v>
      </c>
      <c r="B460" s="147" t="s">
        <v>297</v>
      </c>
      <c r="C460" s="148" t="s">
        <v>50</v>
      </c>
      <c r="D460" s="148" t="s">
        <v>48</v>
      </c>
      <c r="E460" s="154" t="s">
        <v>403</v>
      </c>
      <c r="F460" s="151"/>
      <c r="G460" s="143">
        <f>G461+G467</f>
        <v>6384012</v>
      </c>
      <c r="H460" s="85"/>
    </row>
    <row r="461" spans="1:8" s="31" customFormat="1" ht="66.75" customHeight="1">
      <c r="A461" s="139" t="s">
        <v>648</v>
      </c>
      <c r="B461" s="147" t="s">
        <v>297</v>
      </c>
      <c r="C461" s="148" t="s">
        <v>50</v>
      </c>
      <c r="D461" s="148" t="s">
        <v>48</v>
      </c>
      <c r="E461" s="154" t="s">
        <v>415</v>
      </c>
      <c r="F461" s="151"/>
      <c r="G461" s="143">
        <f>G462</f>
        <v>6354033</v>
      </c>
      <c r="H461" s="85"/>
    </row>
    <row r="462" spans="1:8" s="31" customFormat="1" ht="66" customHeight="1">
      <c r="A462" s="131" t="s">
        <v>649</v>
      </c>
      <c r="B462" s="147" t="s">
        <v>297</v>
      </c>
      <c r="C462" s="148" t="s">
        <v>50</v>
      </c>
      <c r="D462" s="148" t="s">
        <v>48</v>
      </c>
      <c r="E462" s="139" t="s">
        <v>460</v>
      </c>
      <c r="F462" s="160"/>
      <c r="G462" s="143">
        <f>G463</f>
        <v>6354033</v>
      </c>
      <c r="H462" s="85"/>
    </row>
    <row r="463" spans="1:8" s="31" customFormat="1" ht="31.5" customHeight="1">
      <c r="A463" s="133" t="s">
        <v>171</v>
      </c>
      <c r="B463" s="134" t="s">
        <v>297</v>
      </c>
      <c r="C463" s="135" t="s">
        <v>50</v>
      </c>
      <c r="D463" s="135" t="s">
        <v>48</v>
      </c>
      <c r="E463" s="136" t="s">
        <v>270</v>
      </c>
      <c r="F463" s="137"/>
      <c r="G463" s="143">
        <f>G464+G465+G466</f>
        <v>6354033</v>
      </c>
      <c r="H463" s="85"/>
    </row>
    <row r="464" spans="1:8" s="31" customFormat="1" ht="49.5" customHeight="1">
      <c r="A464" s="133" t="s">
        <v>54</v>
      </c>
      <c r="B464" s="134" t="s">
        <v>297</v>
      </c>
      <c r="C464" s="135" t="s">
        <v>50</v>
      </c>
      <c r="D464" s="135" t="s">
        <v>48</v>
      </c>
      <c r="E464" s="136" t="s">
        <v>270</v>
      </c>
      <c r="F464" s="149">
        <v>100</v>
      </c>
      <c r="G464" s="144">
        <v>5732678</v>
      </c>
      <c r="H464" s="85"/>
    </row>
    <row r="465" spans="1:8" s="31" customFormat="1" ht="35.25" customHeight="1">
      <c r="A465" s="133" t="s">
        <v>164</v>
      </c>
      <c r="B465" s="134" t="s">
        <v>297</v>
      </c>
      <c r="C465" s="135" t="s">
        <v>50</v>
      </c>
      <c r="D465" s="135" t="s">
        <v>48</v>
      </c>
      <c r="E465" s="136" t="s">
        <v>270</v>
      </c>
      <c r="F465" s="149">
        <v>200</v>
      </c>
      <c r="G465" s="144">
        <v>619355</v>
      </c>
      <c r="H465" s="85"/>
    </row>
    <row r="466" spans="1:8" s="31" customFormat="1" ht="19.5" customHeight="1">
      <c r="A466" s="133" t="s">
        <v>285</v>
      </c>
      <c r="B466" s="134" t="s">
        <v>297</v>
      </c>
      <c r="C466" s="135" t="s">
        <v>50</v>
      </c>
      <c r="D466" s="135" t="s">
        <v>48</v>
      </c>
      <c r="E466" s="136" t="s">
        <v>270</v>
      </c>
      <c r="F466" s="149">
        <v>800</v>
      </c>
      <c r="G466" s="144">
        <v>2000</v>
      </c>
      <c r="H466" s="85"/>
    </row>
    <row r="467" spans="1:8" s="16" customFormat="1" ht="33.75" customHeight="1">
      <c r="A467" s="131" t="s">
        <v>269</v>
      </c>
      <c r="B467" s="147" t="s">
        <v>297</v>
      </c>
      <c r="C467" s="148" t="s">
        <v>50</v>
      </c>
      <c r="D467" s="148" t="s">
        <v>48</v>
      </c>
      <c r="E467" s="139" t="s">
        <v>461</v>
      </c>
      <c r="F467" s="151"/>
      <c r="G467" s="143">
        <f>G468</f>
        <v>29979</v>
      </c>
      <c r="H467" s="3"/>
    </row>
    <row r="468" spans="1:8" s="12" customFormat="1" ht="46.5" customHeight="1">
      <c r="A468" s="136" t="s">
        <v>234</v>
      </c>
      <c r="B468" s="134" t="s">
        <v>297</v>
      </c>
      <c r="C468" s="135" t="s">
        <v>50</v>
      </c>
      <c r="D468" s="135" t="s">
        <v>48</v>
      </c>
      <c r="E468" s="136" t="s">
        <v>271</v>
      </c>
      <c r="F468" s="137"/>
      <c r="G468" s="144">
        <f>G469</f>
        <v>29979</v>
      </c>
      <c r="H468" s="3"/>
    </row>
    <row r="469" spans="1:8" s="10" customFormat="1" ht="66.75" customHeight="1">
      <c r="A469" s="133" t="s">
        <v>54</v>
      </c>
      <c r="B469" s="134" t="s">
        <v>297</v>
      </c>
      <c r="C469" s="135" t="s">
        <v>50</v>
      </c>
      <c r="D469" s="135" t="s">
        <v>48</v>
      </c>
      <c r="E469" s="136" t="s">
        <v>271</v>
      </c>
      <c r="F469" s="149">
        <v>100</v>
      </c>
      <c r="G469" s="144">
        <v>29979</v>
      </c>
      <c r="H469" s="111"/>
    </row>
    <row r="470" spans="1:8" s="10" customFormat="1" ht="30" customHeight="1">
      <c r="A470" s="152" t="s">
        <v>38</v>
      </c>
      <c r="B470" s="147" t="s">
        <v>297</v>
      </c>
      <c r="C470" s="148" t="s">
        <v>50</v>
      </c>
      <c r="D470" s="135" t="s">
        <v>48</v>
      </c>
      <c r="E470" s="139" t="s">
        <v>385</v>
      </c>
      <c r="F470" s="149"/>
      <c r="G470" s="143">
        <f>G471</f>
        <v>30000</v>
      </c>
      <c r="H470" s="111"/>
    </row>
    <row r="471" spans="1:8" s="10" customFormat="1" ht="27" customHeight="1">
      <c r="A471" s="133" t="s">
        <v>370</v>
      </c>
      <c r="B471" s="134" t="s">
        <v>297</v>
      </c>
      <c r="C471" s="135" t="s">
        <v>50</v>
      </c>
      <c r="D471" s="135" t="s">
        <v>48</v>
      </c>
      <c r="E471" s="136" t="s">
        <v>386</v>
      </c>
      <c r="F471" s="149"/>
      <c r="G471" s="144">
        <f>G472</f>
        <v>30000</v>
      </c>
      <c r="H471" s="111"/>
    </row>
    <row r="472" spans="1:8" s="10" customFormat="1" ht="33" customHeight="1">
      <c r="A472" s="133" t="s">
        <v>827</v>
      </c>
      <c r="B472" s="134" t="s">
        <v>297</v>
      </c>
      <c r="C472" s="135" t="s">
        <v>50</v>
      </c>
      <c r="D472" s="135" t="s">
        <v>48</v>
      </c>
      <c r="E472" s="136" t="s">
        <v>205</v>
      </c>
      <c r="F472" s="149"/>
      <c r="G472" s="144">
        <f>G473</f>
        <v>30000</v>
      </c>
      <c r="H472" s="111"/>
    </row>
    <row r="473" spans="1:8" s="10" customFormat="1" ht="20.25" customHeight="1">
      <c r="A473" s="133" t="s">
        <v>285</v>
      </c>
      <c r="B473" s="134" t="s">
        <v>297</v>
      </c>
      <c r="C473" s="135" t="s">
        <v>50</v>
      </c>
      <c r="D473" s="135" t="s">
        <v>48</v>
      </c>
      <c r="E473" s="136" t="s">
        <v>205</v>
      </c>
      <c r="F473" s="149">
        <v>800</v>
      </c>
      <c r="G473" s="144">
        <v>30000</v>
      </c>
      <c r="H473" s="111"/>
    </row>
    <row r="474" spans="1:8" s="6" customFormat="1" ht="15">
      <c r="A474" s="152" t="s">
        <v>177</v>
      </c>
      <c r="B474" s="147" t="s">
        <v>297</v>
      </c>
      <c r="C474" s="148" t="s">
        <v>52</v>
      </c>
      <c r="D474" s="148"/>
      <c r="E474" s="154"/>
      <c r="F474" s="149"/>
      <c r="G474" s="143">
        <f>G475+G481</f>
        <v>9574680</v>
      </c>
      <c r="H474" s="17"/>
    </row>
    <row r="475" spans="1:8" s="11" customFormat="1" ht="16.5">
      <c r="A475" s="152" t="s">
        <v>307</v>
      </c>
      <c r="B475" s="147" t="s">
        <v>297</v>
      </c>
      <c r="C475" s="148" t="s">
        <v>52</v>
      </c>
      <c r="D475" s="148" t="s">
        <v>45</v>
      </c>
      <c r="E475" s="154"/>
      <c r="F475" s="149"/>
      <c r="G475" s="143">
        <f>G476</f>
        <v>9230149</v>
      </c>
      <c r="H475" s="17"/>
    </row>
    <row r="476" spans="1:8" s="25" customFormat="1" ht="35.25" customHeight="1">
      <c r="A476" s="139" t="s">
        <v>642</v>
      </c>
      <c r="B476" s="147" t="s">
        <v>297</v>
      </c>
      <c r="C476" s="148" t="s">
        <v>52</v>
      </c>
      <c r="D476" s="148" t="s">
        <v>45</v>
      </c>
      <c r="E476" s="154" t="s">
        <v>403</v>
      </c>
      <c r="F476" s="151"/>
      <c r="G476" s="143">
        <f>G477</f>
        <v>9230149</v>
      </c>
      <c r="H476" s="17"/>
    </row>
    <row r="477" spans="1:8" s="5" customFormat="1" ht="51" customHeight="1">
      <c r="A477" s="139" t="s">
        <v>643</v>
      </c>
      <c r="B477" s="147" t="s">
        <v>297</v>
      </c>
      <c r="C477" s="148" t="s">
        <v>52</v>
      </c>
      <c r="D477" s="148" t="s">
        <v>45</v>
      </c>
      <c r="E477" s="154" t="s">
        <v>411</v>
      </c>
      <c r="F477" s="151"/>
      <c r="G477" s="143">
        <f>G479</f>
        <v>9230149</v>
      </c>
      <c r="H477" s="17"/>
    </row>
    <row r="478" spans="1:8" s="5" customFormat="1" ht="49.5" customHeight="1">
      <c r="A478" s="131" t="s">
        <v>261</v>
      </c>
      <c r="B478" s="147" t="s">
        <v>297</v>
      </c>
      <c r="C478" s="148" t="s">
        <v>52</v>
      </c>
      <c r="D478" s="148" t="s">
        <v>45</v>
      </c>
      <c r="E478" s="139" t="s">
        <v>468</v>
      </c>
      <c r="F478" s="149"/>
      <c r="G478" s="143">
        <f>G479</f>
        <v>9230149</v>
      </c>
      <c r="H478" s="17"/>
    </row>
    <row r="479" spans="1:8" s="5" customFormat="1" ht="81" customHeight="1">
      <c r="A479" s="131" t="s">
        <v>27</v>
      </c>
      <c r="B479" s="147" t="s">
        <v>297</v>
      </c>
      <c r="C479" s="148" t="s">
        <v>52</v>
      </c>
      <c r="D479" s="148" t="s">
        <v>45</v>
      </c>
      <c r="E479" s="139" t="s">
        <v>262</v>
      </c>
      <c r="F479" s="160"/>
      <c r="G479" s="143">
        <f>G480</f>
        <v>9230149</v>
      </c>
      <c r="H479" s="17"/>
    </row>
    <row r="480" spans="1:8" s="18" customFormat="1" ht="16.5" customHeight="1">
      <c r="A480" s="133" t="s">
        <v>306</v>
      </c>
      <c r="B480" s="134" t="s">
        <v>297</v>
      </c>
      <c r="C480" s="135" t="s">
        <v>52</v>
      </c>
      <c r="D480" s="135" t="s">
        <v>45</v>
      </c>
      <c r="E480" s="136" t="s">
        <v>262</v>
      </c>
      <c r="F480" s="149">
        <v>300</v>
      </c>
      <c r="G480" s="144">
        <v>9230149</v>
      </c>
      <c r="H480" s="3"/>
    </row>
    <row r="481" spans="1:8" s="18" customFormat="1" ht="16.5" customHeight="1">
      <c r="A481" s="152" t="s">
        <v>178</v>
      </c>
      <c r="B481" s="147" t="s">
        <v>297</v>
      </c>
      <c r="C481" s="148" t="s">
        <v>52</v>
      </c>
      <c r="D481" s="148" t="s">
        <v>46</v>
      </c>
      <c r="E481" s="154"/>
      <c r="F481" s="151"/>
      <c r="G481" s="143">
        <f>G482</f>
        <v>344531</v>
      </c>
      <c r="H481" s="3"/>
    </row>
    <row r="482" spans="1:8" s="18" customFormat="1" ht="34.5" customHeight="1">
      <c r="A482" s="139" t="s">
        <v>642</v>
      </c>
      <c r="B482" s="147" t="s">
        <v>297</v>
      </c>
      <c r="C482" s="148" t="s">
        <v>52</v>
      </c>
      <c r="D482" s="148" t="s">
        <v>46</v>
      </c>
      <c r="E482" s="154" t="s">
        <v>403</v>
      </c>
      <c r="F482" s="151"/>
      <c r="G482" s="143">
        <f>G483</f>
        <v>344531</v>
      </c>
      <c r="H482" s="3"/>
    </row>
    <row r="483" spans="1:8" s="18" customFormat="1" ht="48" customHeight="1">
      <c r="A483" s="139" t="s">
        <v>655</v>
      </c>
      <c r="B483" s="147" t="s">
        <v>297</v>
      </c>
      <c r="C483" s="148" t="s">
        <v>52</v>
      </c>
      <c r="D483" s="148" t="s">
        <v>46</v>
      </c>
      <c r="E483" s="154" t="s">
        <v>411</v>
      </c>
      <c r="F483" s="151"/>
      <c r="G483" s="143">
        <f>G484</f>
        <v>344531</v>
      </c>
      <c r="H483" s="3"/>
    </row>
    <row r="484" spans="1:8" s="18" customFormat="1" ht="18" customHeight="1">
      <c r="A484" s="131" t="s">
        <v>255</v>
      </c>
      <c r="B484" s="147" t="s">
        <v>297</v>
      </c>
      <c r="C484" s="148" t="s">
        <v>52</v>
      </c>
      <c r="D484" s="148" t="s">
        <v>46</v>
      </c>
      <c r="E484" s="139" t="s">
        <v>452</v>
      </c>
      <c r="F484" s="160"/>
      <c r="G484" s="143">
        <f>G485</f>
        <v>344531</v>
      </c>
      <c r="H484" s="3"/>
    </row>
    <row r="485" spans="1:8" s="18" customFormat="1" ht="21" customHeight="1">
      <c r="A485" s="133" t="s">
        <v>40</v>
      </c>
      <c r="B485" s="134" t="s">
        <v>297</v>
      </c>
      <c r="C485" s="135" t="s">
        <v>52</v>
      </c>
      <c r="D485" s="135" t="s">
        <v>46</v>
      </c>
      <c r="E485" s="136" t="s">
        <v>272</v>
      </c>
      <c r="F485" s="137"/>
      <c r="G485" s="144">
        <f>G486</f>
        <v>344531</v>
      </c>
      <c r="H485" s="3"/>
    </row>
    <row r="486" spans="1:8" s="18" customFormat="1" ht="20.25" customHeight="1">
      <c r="A486" s="133" t="s">
        <v>306</v>
      </c>
      <c r="B486" s="134" t="s">
        <v>297</v>
      </c>
      <c r="C486" s="135" t="s">
        <v>52</v>
      </c>
      <c r="D486" s="135" t="s">
        <v>46</v>
      </c>
      <c r="E486" s="136" t="s">
        <v>272</v>
      </c>
      <c r="F486" s="149">
        <v>300</v>
      </c>
      <c r="G486" s="144">
        <v>344531</v>
      </c>
      <c r="H486" s="3"/>
    </row>
    <row r="487" spans="1:8" s="9" customFormat="1" ht="36" customHeight="1">
      <c r="A487" s="152" t="s">
        <v>143</v>
      </c>
      <c r="B487" s="147" t="s">
        <v>21</v>
      </c>
      <c r="C487" s="148"/>
      <c r="D487" s="148"/>
      <c r="E487" s="154"/>
      <c r="F487" s="149"/>
      <c r="G487" s="143">
        <f>G488+G512</f>
        <v>36237463.519999996</v>
      </c>
      <c r="H487" s="85"/>
    </row>
    <row r="488" spans="1:8" s="22" customFormat="1" ht="17.25">
      <c r="A488" s="152" t="s">
        <v>308</v>
      </c>
      <c r="B488" s="147" t="s">
        <v>21</v>
      </c>
      <c r="C488" s="148" t="s">
        <v>51</v>
      </c>
      <c r="D488" s="148"/>
      <c r="E488" s="154"/>
      <c r="F488" s="149"/>
      <c r="G488" s="143">
        <f>G489+G502</f>
        <v>34840926.519999996</v>
      </c>
      <c r="H488" s="17"/>
    </row>
    <row r="489" spans="1:8" s="11" customFormat="1" ht="17.25" customHeight="1">
      <c r="A489" s="152" t="s">
        <v>20</v>
      </c>
      <c r="B489" s="147" t="s">
        <v>21</v>
      </c>
      <c r="C489" s="148" t="s">
        <v>51</v>
      </c>
      <c r="D489" s="148" t="s">
        <v>43</v>
      </c>
      <c r="E489" s="154"/>
      <c r="F489" s="149"/>
      <c r="G489" s="143">
        <f>G490</f>
        <v>33121437.52</v>
      </c>
      <c r="H489" s="17"/>
    </row>
    <row r="490" spans="1:8" s="15" customFormat="1" ht="30.75">
      <c r="A490" s="139" t="s">
        <v>667</v>
      </c>
      <c r="B490" s="147" t="s">
        <v>21</v>
      </c>
      <c r="C490" s="148" t="s">
        <v>51</v>
      </c>
      <c r="D490" s="148" t="s">
        <v>43</v>
      </c>
      <c r="E490" s="154" t="s">
        <v>405</v>
      </c>
      <c r="F490" s="149"/>
      <c r="G490" s="143">
        <f>G491+G495</f>
        <v>33121437.52</v>
      </c>
      <c r="H490" s="112"/>
    </row>
    <row r="491" spans="1:8" s="15" customFormat="1" ht="46.5">
      <c r="A491" s="139" t="s">
        <v>668</v>
      </c>
      <c r="B491" s="147" t="s">
        <v>21</v>
      </c>
      <c r="C491" s="148" t="s">
        <v>51</v>
      </c>
      <c r="D491" s="148" t="s">
        <v>43</v>
      </c>
      <c r="E491" s="139" t="s">
        <v>414</v>
      </c>
      <c r="F491" s="160"/>
      <c r="G491" s="143">
        <f>G492</f>
        <v>11610243</v>
      </c>
      <c r="H491" s="112"/>
    </row>
    <row r="492" spans="1:8" s="15" customFormat="1" ht="81.75" customHeight="1">
      <c r="A492" s="139" t="s">
        <v>273</v>
      </c>
      <c r="B492" s="147" t="s">
        <v>21</v>
      </c>
      <c r="C492" s="148" t="s">
        <v>51</v>
      </c>
      <c r="D492" s="148" t="s">
        <v>43</v>
      </c>
      <c r="E492" s="139" t="s">
        <v>462</v>
      </c>
      <c r="F492" s="160"/>
      <c r="G492" s="143">
        <f>G493</f>
        <v>11610243</v>
      </c>
      <c r="H492" s="112"/>
    </row>
    <row r="493" spans="1:8" s="15" customFormat="1" ht="30.75">
      <c r="A493" s="152" t="s">
        <v>171</v>
      </c>
      <c r="B493" s="147" t="s">
        <v>21</v>
      </c>
      <c r="C493" s="148" t="s">
        <v>51</v>
      </c>
      <c r="D493" s="148" t="s">
        <v>43</v>
      </c>
      <c r="E493" s="139" t="s">
        <v>274</v>
      </c>
      <c r="F493" s="160"/>
      <c r="G493" s="143">
        <f>G494</f>
        <v>11610243</v>
      </c>
      <c r="H493" s="112"/>
    </row>
    <row r="494" spans="1:8" s="15" customFormat="1" ht="30.75">
      <c r="A494" s="133" t="s">
        <v>55</v>
      </c>
      <c r="B494" s="134" t="s">
        <v>21</v>
      </c>
      <c r="C494" s="135" t="s">
        <v>51</v>
      </c>
      <c r="D494" s="135" t="s">
        <v>43</v>
      </c>
      <c r="E494" s="136" t="s">
        <v>274</v>
      </c>
      <c r="F494" s="137">
        <v>600</v>
      </c>
      <c r="G494" s="144">
        <f>11486579+123664</f>
        <v>11610243</v>
      </c>
      <c r="H494" s="112"/>
    </row>
    <row r="495" spans="1:8" s="6" customFormat="1" ht="46.5">
      <c r="A495" s="139" t="s">
        <v>669</v>
      </c>
      <c r="B495" s="147" t="s">
        <v>21</v>
      </c>
      <c r="C495" s="148" t="s">
        <v>51</v>
      </c>
      <c r="D495" s="148" t="s">
        <v>43</v>
      </c>
      <c r="E495" s="154" t="s">
        <v>413</v>
      </c>
      <c r="F495" s="149"/>
      <c r="G495" s="143">
        <f>G496</f>
        <v>21511194.52</v>
      </c>
      <c r="H495" s="17"/>
    </row>
    <row r="496" spans="1:8" s="6" customFormat="1" ht="15">
      <c r="A496" s="131" t="s">
        <v>275</v>
      </c>
      <c r="B496" s="147" t="s">
        <v>21</v>
      </c>
      <c r="C496" s="148" t="s">
        <v>51</v>
      </c>
      <c r="D496" s="148" t="s">
        <v>43</v>
      </c>
      <c r="E496" s="139" t="s">
        <v>463</v>
      </c>
      <c r="F496" s="137"/>
      <c r="G496" s="143">
        <f>G497</f>
        <v>21511194.52</v>
      </c>
      <c r="H496" s="17"/>
    </row>
    <row r="497" spans="1:8" s="8" customFormat="1" ht="30.75">
      <c r="A497" s="133" t="s">
        <v>171</v>
      </c>
      <c r="B497" s="134" t="s">
        <v>21</v>
      </c>
      <c r="C497" s="135" t="s">
        <v>51</v>
      </c>
      <c r="D497" s="135" t="s">
        <v>43</v>
      </c>
      <c r="E497" s="136" t="s">
        <v>276</v>
      </c>
      <c r="F497" s="137"/>
      <c r="G497" s="144">
        <f>G498+G499+G501+G500</f>
        <v>21511194.52</v>
      </c>
      <c r="H497" s="85"/>
    </row>
    <row r="498" spans="1:8" s="16" customFormat="1" ht="63.75" customHeight="1">
      <c r="A498" s="133" t="s">
        <v>54</v>
      </c>
      <c r="B498" s="134" t="s">
        <v>21</v>
      </c>
      <c r="C498" s="135" t="s">
        <v>51</v>
      </c>
      <c r="D498" s="135" t="s">
        <v>43</v>
      </c>
      <c r="E498" s="136" t="s">
        <v>276</v>
      </c>
      <c r="F498" s="137">
        <v>100</v>
      </c>
      <c r="G498" s="144">
        <f>19020921-123664</f>
        <v>18897257</v>
      </c>
      <c r="H498" s="3"/>
    </row>
    <row r="499" spans="1:8" s="13" customFormat="1" ht="34.5" customHeight="1">
      <c r="A499" s="133" t="s">
        <v>164</v>
      </c>
      <c r="B499" s="134" t="s">
        <v>21</v>
      </c>
      <c r="C499" s="135" t="s">
        <v>51</v>
      </c>
      <c r="D499" s="135" t="s">
        <v>43</v>
      </c>
      <c r="E499" s="136" t="s">
        <v>276</v>
      </c>
      <c r="F499" s="137">
        <v>200</v>
      </c>
      <c r="G499" s="144">
        <v>1979262</v>
      </c>
      <c r="H499" s="111"/>
    </row>
    <row r="500" spans="1:8" s="13" customFormat="1" ht="34.5" customHeight="1">
      <c r="A500" s="133" t="s">
        <v>527</v>
      </c>
      <c r="B500" s="134" t="s">
        <v>21</v>
      </c>
      <c r="C500" s="135" t="s">
        <v>51</v>
      </c>
      <c r="D500" s="135" t="s">
        <v>43</v>
      </c>
      <c r="E500" s="136" t="s">
        <v>276</v>
      </c>
      <c r="F500" s="137">
        <v>400</v>
      </c>
      <c r="G500" s="144">
        <f>156508.52+354967+34000</f>
        <v>545475.52</v>
      </c>
      <c r="H500" s="111"/>
    </row>
    <row r="501" spans="1:8" s="1" customFormat="1" ht="15.75" customHeight="1">
      <c r="A501" s="133" t="s">
        <v>285</v>
      </c>
      <c r="B501" s="134" t="s">
        <v>21</v>
      </c>
      <c r="C501" s="135" t="s">
        <v>51</v>
      </c>
      <c r="D501" s="135" t="s">
        <v>43</v>
      </c>
      <c r="E501" s="136" t="s">
        <v>276</v>
      </c>
      <c r="F501" s="137">
        <v>800</v>
      </c>
      <c r="G501" s="144">
        <v>89200</v>
      </c>
      <c r="H501" s="3"/>
    </row>
    <row r="502" spans="1:8" s="11" customFormat="1" ht="16.5">
      <c r="A502" s="152" t="s">
        <v>165</v>
      </c>
      <c r="B502" s="147" t="s">
        <v>21</v>
      </c>
      <c r="C502" s="148" t="s">
        <v>51</v>
      </c>
      <c r="D502" s="148" t="s">
        <v>46</v>
      </c>
      <c r="E502" s="154"/>
      <c r="F502" s="149"/>
      <c r="G502" s="143">
        <f>G503</f>
        <v>1719489</v>
      </c>
      <c r="H502" s="17"/>
    </row>
    <row r="503" spans="1:8" s="11" customFormat="1" ht="30.75">
      <c r="A503" s="139" t="s">
        <v>667</v>
      </c>
      <c r="B503" s="147" t="s">
        <v>21</v>
      </c>
      <c r="C503" s="148" t="s">
        <v>51</v>
      </c>
      <c r="D503" s="148" t="s">
        <v>46</v>
      </c>
      <c r="E503" s="154" t="s">
        <v>405</v>
      </c>
      <c r="F503" s="151"/>
      <c r="G503" s="143">
        <f>G504</f>
        <v>1719489</v>
      </c>
      <c r="H503" s="17"/>
    </row>
    <row r="504" spans="1:8" s="6" customFormat="1" ht="67.5" customHeight="1">
      <c r="A504" s="139" t="s">
        <v>670</v>
      </c>
      <c r="B504" s="147" t="s">
        <v>21</v>
      </c>
      <c r="C504" s="148" t="s">
        <v>51</v>
      </c>
      <c r="D504" s="148" t="s">
        <v>46</v>
      </c>
      <c r="E504" s="139" t="s">
        <v>412</v>
      </c>
      <c r="F504" s="149"/>
      <c r="G504" s="143">
        <f>G506+G510</f>
        <v>1719489</v>
      </c>
      <c r="H504" s="17"/>
    </row>
    <row r="505" spans="1:8" s="6" customFormat="1" ht="30.75" customHeight="1">
      <c r="A505" s="131" t="s">
        <v>277</v>
      </c>
      <c r="B505" s="147" t="s">
        <v>21</v>
      </c>
      <c r="C505" s="148" t="s">
        <v>51</v>
      </c>
      <c r="D505" s="148" t="s">
        <v>46</v>
      </c>
      <c r="E505" s="139" t="s">
        <v>464</v>
      </c>
      <c r="F505" s="160"/>
      <c r="G505" s="143">
        <f>G506</f>
        <v>1659531</v>
      </c>
      <c r="H505" s="17"/>
    </row>
    <row r="506" spans="1:8" s="8" customFormat="1" ht="30.75">
      <c r="A506" s="133" t="s">
        <v>171</v>
      </c>
      <c r="B506" s="134" t="s">
        <v>21</v>
      </c>
      <c r="C506" s="135" t="s">
        <v>51</v>
      </c>
      <c r="D506" s="135" t="s">
        <v>46</v>
      </c>
      <c r="E506" s="170" t="s">
        <v>278</v>
      </c>
      <c r="F506" s="160"/>
      <c r="G506" s="144">
        <f>G507+G508</f>
        <v>1659531</v>
      </c>
      <c r="H506" s="85"/>
    </row>
    <row r="507" spans="1:8" s="12" customFormat="1" ht="67.5" customHeight="1">
      <c r="A507" s="133" t="s">
        <v>54</v>
      </c>
      <c r="B507" s="134" t="s">
        <v>21</v>
      </c>
      <c r="C507" s="135" t="s">
        <v>51</v>
      </c>
      <c r="D507" s="135" t="s">
        <v>46</v>
      </c>
      <c r="E507" s="170" t="s">
        <v>278</v>
      </c>
      <c r="F507" s="137">
        <v>100</v>
      </c>
      <c r="G507" s="144">
        <v>1487340</v>
      </c>
      <c r="H507" s="3"/>
    </row>
    <row r="508" spans="1:8" s="10" customFormat="1" ht="35.25" customHeight="1">
      <c r="A508" s="133" t="s">
        <v>164</v>
      </c>
      <c r="B508" s="134" t="s">
        <v>21</v>
      </c>
      <c r="C508" s="135" t="s">
        <v>51</v>
      </c>
      <c r="D508" s="135" t="s">
        <v>46</v>
      </c>
      <c r="E508" s="170" t="s">
        <v>278</v>
      </c>
      <c r="F508" s="137">
        <v>200</v>
      </c>
      <c r="G508" s="144">
        <v>172191</v>
      </c>
      <c r="H508" s="111"/>
    </row>
    <row r="509" spans="1:8" s="10" customFormat="1" ht="36" customHeight="1">
      <c r="A509" s="131" t="s">
        <v>279</v>
      </c>
      <c r="B509" s="147" t="s">
        <v>21</v>
      </c>
      <c r="C509" s="148" t="s">
        <v>51</v>
      </c>
      <c r="D509" s="148" t="s">
        <v>46</v>
      </c>
      <c r="E509" s="139" t="s">
        <v>465</v>
      </c>
      <c r="F509" s="160"/>
      <c r="G509" s="143">
        <f>G510</f>
        <v>59958</v>
      </c>
      <c r="H509" s="111"/>
    </row>
    <row r="510" spans="1:8" s="8" customFormat="1" ht="52.5" customHeight="1">
      <c r="A510" s="133" t="s">
        <v>280</v>
      </c>
      <c r="B510" s="134" t="s">
        <v>21</v>
      </c>
      <c r="C510" s="135" t="s">
        <v>51</v>
      </c>
      <c r="D510" s="135" t="s">
        <v>46</v>
      </c>
      <c r="E510" s="136" t="s">
        <v>485</v>
      </c>
      <c r="F510" s="137"/>
      <c r="G510" s="144">
        <f>G511</f>
        <v>59958</v>
      </c>
      <c r="H510" s="85"/>
    </row>
    <row r="511" spans="1:8" s="10" customFormat="1" ht="66" customHeight="1">
      <c r="A511" s="133" t="s">
        <v>54</v>
      </c>
      <c r="B511" s="134" t="s">
        <v>21</v>
      </c>
      <c r="C511" s="135" t="s">
        <v>51</v>
      </c>
      <c r="D511" s="135" t="s">
        <v>46</v>
      </c>
      <c r="E511" s="136" t="s">
        <v>485</v>
      </c>
      <c r="F511" s="137">
        <v>100</v>
      </c>
      <c r="G511" s="144">
        <v>59958</v>
      </c>
      <c r="H511" s="111"/>
    </row>
    <row r="512" spans="1:8" s="32" customFormat="1" ht="17.25">
      <c r="A512" s="152" t="s">
        <v>177</v>
      </c>
      <c r="B512" s="147" t="s">
        <v>21</v>
      </c>
      <c r="C512" s="148" t="s">
        <v>52</v>
      </c>
      <c r="D512" s="148"/>
      <c r="E512" s="154"/>
      <c r="F512" s="149"/>
      <c r="G512" s="143">
        <f aca="true" t="shared" si="2" ref="G512:G517">G513</f>
        <v>1396537</v>
      </c>
      <c r="H512" s="3"/>
    </row>
    <row r="513" spans="1:8" s="18" customFormat="1" ht="15">
      <c r="A513" s="152" t="s">
        <v>307</v>
      </c>
      <c r="B513" s="147" t="s">
        <v>21</v>
      </c>
      <c r="C513" s="148" t="s">
        <v>52</v>
      </c>
      <c r="D513" s="148" t="s">
        <v>45</v>
      </c>
      <c r="E513" s="154"/>
      <c r="F513" s="149"/>
      <c r="G513" s="143">
        <f t="shared" si="2"/>
        <v>1396537</v>
      </c>
      <c r="H513" s="3"/>
    </row>
    <row r="514" spans="1:8" s="12" customFormat="1" ht="34.5" customHeight="1">
      <c r="A514" s="139" t="s">
        <v>667</v>
      </c>
      <c r="B514" s="147" t="s">
        <v>21</v>
      </c>
      <c r="C514" s="148" t="s">
        <v>52</v>
      </c>
      <c r="D514" s="148" t="s">
        <v>45</v>
      </c>
      <c r="E514" s="154" t="s">
        <v>405</v>
      </c>
      <c r="F514" s="149"/>
      <c r="G514" s="143">
        <f t="shared" si="2"/>
        <v>1396537</v>
      </c>
      <c r="H514" s="3"/>
    </row>
    <row r="515" spans="1:8" s="10" customFormat="1" ht="66.75" customHeight="1">
      <c r="A515" s="139" t="s">
        <v>670</v>
      </c>
      <c r="B515" s="147" t="s">
        <v>21</v>
      </c>
      <c r="C515" s="148" t="s">
        <v>52</v>
      </c>
      <c r="D515" s="148" t="s">
        <v>45</v>
      </c>
      <c r="E515" s="139" t="s">
        <v>412</v>
      </c>
      <c r="F515" s="149"/>
      <c r="G515" s="143">
        <f t="shared" si="2"/>
        <v>1396537</v>
      </c>
      <c r="H515" s="111"/>
    </row>
    <row r="516" spans="1:8" s="10" customFormat="1" ht="33.75" customHeight="1">
      <c r="A516" s="131" t="s">
        <v>279</v>
      </c>
      <c r="B516" s="147" t="s">
        <v>21</v>
      </c>
      <c r="C516" s="148" t="s">
        <v>52</v>
      </c>
      <c r="D516" s="148" t="s">
        <v>45</v>
      </c>
      <c r="E516" s="139" t="s">
        <v>465</v>
      </c>
      <c r="F516" s="149"/>
      <c r="G516" s="143">
        <f t="shared" si="2"/>
        <v>1396537</v>
      </c>
      <c r="H516" s="111"/>
    </row>
    <row r="517" spans="1:8" s="33" customFormat="1" ht="53.25" customHeight="1">
      <c r="A517" s="247" t="s">
        <v>28</v>
      </c>
      <c r="B517" s="134" t="s">
        <v>21</v>
      </c>
      <c r="C517" s="135" t="s">
        <v>52</v>
      </c>
      <c r="D517" s="135" t="s">
        <v>45</v>
      </c>
      <c r="E517" s="136" t="s">
        <v>486</v>
      </c>
      <c r="F517" s="137"/>
      <c r="G517" s="144">
        <f t="shared" si="2"/>
        <v>1396537</v>
      </c>
      <c r="H517" s="17"/>
    </row>
    <row r="518" spans="1:8" s="33" customFormat="1" ht="16.5" customHeight="1">
      <c r="A518" s="133" t="s">
        <v>306</v>
      </c>
      <c r="B518" s="134" t="s">
        <v>21</v>
      </c>
      <c r="C518" s="135" t="s">
        <v>52</v>
      </c>
      <c r="D518" s="135" t="s">
        <v>45</v>
      </c>
      <c r="E518" s="136" t="s">
        <v>486</v>
      </c>
      <c r="F518" s="137">
        <v>300</v>
      </c>
      <c r="G518" s="144">
        <v>1396537</v>
      </c>
      <c r="H518" s="17"/>
    </row>
    <row r="519" spans="1:8" s="33" customFormat="1" ht="21" customHeight="1">
      <c r="A519" s="152" t="s">
        <v>145</v>
      </c>
      <c r="B519" s="156" t="s">
        <v>144</v>
      </c>
      <c r="C519" s="148"/>
      <c r="D519" s="148"/>
      <c r="E519" s="265"/>
      <c r="F519" s="149"/>
      <c r="G519" s="143">
        <f>G520</f>
        <v>1516273</v>
      </c>
      <c r="H519" s="17"/>
    </row>
    <row r="520" spans="1:8" s="33" customFormat="1" ht="16.5" customHeight="1">
      <c r="A520" s="152" t="s">
        <v>15</v>
      </c>
      <c r="B520" s="156" t="s">
        <v>144</v>
      </c>
      <c r="C520" s="148" t="s">
        <v>43</v>
      </c>
      <c r="D520" s="148"/>
      <c r="E520" s="265"/>
      <c r="F520" s="149"/>
      <c r="G520" s="143">
        <f>G521+G527</f>
        <v>1516273</v>
      </c>
      <c r="H520" s="17"/>
    </row>
    <row r="521" spans="1:8" s="33" customFormat="1" ht="49.5" customHeight="1">
      <c r="A521" s="152" t="s">
        <v>292</v>
      </c>
      <c r="B521" s="156" t="s">
        <v>144</v>
      </c>
      <c r="C521" s="148" t="s">
        <v>43</v>
      </c>
      <c r="D521" s="148" t="s">
        <v>45</v>
      </c>
      <c r="E521" s="265"/>
      <c r="F521" s="149"/>
      <c r="G521" s="143">
        <f>G522</f>
        <v>1466273</v>
      </c>
      <c r="H521" s="17"/>
    </row>
    <row r="522" spans="1:8" s="33" customFormat="1" ht="31.5" customHeight="1">
      <c r="A522" s="139" t="s">
        <v>182</v>
      </c>
      <c r="B522" s="156" t="s">
        <v>144</v>
      </c>
      <c r="C522" s="148" t="s">
        <v>43</v>
      </c>
      <c r="D522" s="148" t="s">
        <v>45</v>
      </c>
      <c r="E522" s="154" t="s">
        <v>379</v>
      </c>
      <c r="F522" s="151"/>
      <c r="G522" s="143">
        <f>G523</f>
        <v>1466273</v>
      </c>
      <c r="H522" s="17"/>
    </row>
    <row r="523" spans="1:8" s="33" customFormat="1" ht="30.75" customHeight="1">
      <c r="A523" s="139" t="s">
        <v>183</v>
      </c>
      <c r="B523" s="156" t="s">
        <v>144</v>
      </c>
      <c r="C523" s="148" t="s">
        <v>43</v>
      </c>
      <c r="D523" s="148" t="s">
        <v>45</v>
      </c>
      <c r="E523" s="139" t="s">
        <v>380</v>
      </c>
      <c r="F523" s="151"/>
      <c r="G523" s="143">
        <f>G524</f>
        <v>1466273</v>
      </c>
      <c r="H523" s="17"/>
    </row>
    <row r="524" spans="1:8" s="33" customFormat="1" ht="35.25" customHeight="1">
      <c r="A524" s="247" t="s">
        <v>184</v>
      </c>
      <c r="B524" s="204" t="s">
        <v>144</v>
      </c>
      <c r="C524" s="135" t="s">
        <v>43</v>
      </c>
      <c r="D524" s="135" t="s">
        <v>45</v>
      </c>
      <c r="E524" s="170" t="s">
        <v>242</v>
      </c>
      <c r="F524" s="149"/>
      <c r="G524" s="144">
        <f>G525+G526</f>
        <v>1466273</v>
      </c>
      <c r="H524" s="17"/>
    </row>
    <row r="525" spans="1:8" s="33" customFormat="1" ht="68.25" customHeight="1">
      <c r="A525" s="133" t="s">
        <v>54</v>
      </c>
      <c r="B525" s="204" t="s">
        <v>144</v>
      </c>
      <c r="C525" s="135" t="s">
        <v>43</v>
      </c>
      <c r="D525" s="135" t="s">
        <v>45</v>
      </c>
      <c r="E525" s="170" t="s">
        <v>242</v>
      </c>
      <c r="F525" s="149">
        <v>100</v>
      </c>
      <c r="G525" s="144">
        <v>1416273</v>
      </c>
      <c r="H525" s="17"/>
    </row>
    <row r="526" spans="1:8" s="33" customFormat="1" ht="34.5" customHeight="1">
      <c r="A526" s="133" t="s">
        <v>164</v>
      </c>
      <c r="B526" s="204" t="s">
        <v>144</v>
      </c>
      <c r="C526" s="135" t="s">
        <v>43</v>
      </c>
      <c r="D526" s="135" t="s">
        <v>45</v>
      </c>
      <c r="E526" s="170" t="s">
        <v>242</v>
      </c>
      <c r="F526" s="149">
        <v>200</v>
      </c>
      <c r="G526" s="144">
        <v>50000</v>
      </c>
      <c r="H526" s="17"/>
    </row>
    <row r="527" spans="1:8" s="2" customFormat="1" ht="15">
      <c r="A527" s="152" t="s">
        <v>18</v>
      </c>
      <c r="B527" s="204" t="s">
        <v>144</v>
      </c>
      <c r="C527" s="135" t="s">
        <v>43</v>
      </c>
      <c r="D527" s="204" t="s">
        <v>170</v>
      </c>
      <c r="E527" s="274"/>
      <c r="F527" s="275"/>
      <c r="G527" s="185">
        <f>G528</f>
        <v>50000</v>
      </c>
      <c r="H527" s="85"/>
    </row>
    <row r="528" spans="1:7" ht="17.25" customHeight="1">
      <c r="A528" s="152" t="s">
        <v>38</v>
      </c>
      <c r="B528" s="204" t="s">
        <v>144</v>
      </c>
      <c r="C528" s="135" t="s">
        <v>43</v>
      </c>
      <c r="D528" s="204" t="s">
        <v>170</v>
      </c>
      <c r="E528" s="139" t="s">
        <v>385</v>
      </c>
      <c r="F528" s="276"/>
      <c r="G528" s="186">
        <f>G529</f>
        <v>50000</v>
      </c>
    </row>
    <row r="529" spans="1:7" ht="30.75">
      <c r="A529" s="152" t="s">
        <v>5</v>
      </c>
      <c r="B529" s="204" t="s">
        <v>144</v>
      </c>
      <c r="C529" s="135" t="s">
        <v>43</v>
      </c>
      <c r="D529" s="204" t="s">
        <v>170</v>
      </c>
      <c r="E529" s="139" t="s">
        <v>386</v>
      </c>
      <c r="F529" s="276"/>
      <c r="G529" s="187">
        <f>G530</f>
        <v>50000</v>
      </c>
    </row>
    <row r="530" spans="1:7" ht="30.75">
      <c r="A530" s="139" t="s">
        <v>60</v>
      </c>
      <c r="B530" s="204" t="s">
        <v>144</v>
      </c>
      <c r="C530" s="135" t="s">
        <v>43</v>
      </c>
      <c r="D530" s="204" t="s">
        <v>170</v>
      </c>
      <c r="E530" s="139" t="s">
        <v>206</v>
      </c>
      <c r="F530" s="148"/>
      <c r="G530" s="143">
        <f>G531</f>
        <v>50000</v>
      </c>
    </row>
    <row r="531" spans="1:7" ht="30.75">
      <c r="A531" s="133" t="s">
        <v>164</v>
      </c>
      <c r="B531" s="204" t="s">
        <v>144</v>
      </c>
      <c r="C531" s="135" t="s">
        <v>43</v>
      </c>
      <c r="D531" s="204" t="s">
        <v>170</v>
      </c>
      <c r="E531" s="136" t="s">
        <v>206</v>
      </c>
      <c r="F531" s="149">
        <v>200</v>
      </c>
      <c r="G531" s="144">
        <v>50000</v>
      </c>
    </row>
  </sheetData>
  <sheetProtection/>
  <autoFilter ref="A14:G531"/>
  <mergeCells count="11">
    <mergeCell ref="E12:E13"/>
    <mergeCell ref="F12:F13"/>
    <mergeCell ref="B1:G1"/>
    <mergeCell ref="A9:B9"/>
    <mergeCell ref="B5:G6"/>
    <mergeCell ref="B2:G4"/>
    <mergeCell ref="G12:G13"/>
    <mergeCell ref="A12:A13"/>
    <mergeCell ref="B12:B13"/>
    <mergeCell ref="C12:C13"/>
    <mergeCell ref="D12:D13"/>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D410"/>
  <sheetViews>
    <sheetView tabSelected="1" view="pageBreakPreview" zoomScale="90" zoomScaleSheetLayoutView="90" zoomScalePageLayoutView="0" workbookViewId="0" topLeftCell="A1">
      <selection activeCell="B4" sqref="B4"/>
    </sheetView>
  </sheetViews>
  <sheetFormatPr defaultColWidth="9.00390625" defaultRowHeight="12.75"/>
  <cols>
    <col min="1" max="1" width="90.875" style="207" customWidth="1"/>
    <col min="2" max="2" width="15.375" style="207" customWidth="1"/>
    <col min="3" max="3" width="6.50390625" style="207" customWidth="1"/>
    <col min="4" max="4" width="20.00390625" style="207" customWidth="1"/>
  </cols>
  <sheetData>
    <row r="1" spans="1:4" ht="15">
      <c r="A1" s="83" t="s">
        <v>355</v>
      </c>
      <c r="B1" s="277"/>
      <c r="C1" s="277"/>
      <c r="D1" s="82" t="s">
        <v>356</v>
      </c>
    </row>
    <row r="2" spans="1:4" ht="50.25" customHeight="1">
      <c r="A2" s="278" t="s">
        <v>355</v>
      </c>
      <c r="B2" s="329" t="s">
        <v>881</v>
      </c>
      <c r="C2" s="329"/>
      <c r="D2" s="329"/>
    </row>
    <row r="3" spans="1:4" ht="99" customHeight="1">
      <c r="A3" s="279" t="s">
        <v>355</v>
      </c>
      <c r="B3" s="329"/>
      <c r="C3" s="329"/>
      <c r="D3" s="329"/>
    </row>
    <row r="4" spans="1:4" ht="15">
      <c r="A4" s="278"/>
      <c r="B4" s="84"/>
      <c r="C4" s="84"/>
      <c r="D4" s="84"/>
    </row>
    <row r="5" spans="1:4" ht="42.75" customHeight="1">
      <c r="A5" s="331" t="s">
        <v>597</v>
      </c>
      <c r="B5" s="331"/>
      <c r="C5" s="331"/>
      <c r="D5" s="331"/>
    </row>
    <row r="6" spans="1:4" ht="15">
      <c r="A6" s="332" t="s">
        <v>357</v>
      </c>
      <c r="B6" s="332"/>
      <c r="C6" s="332"/>
      <c r="D6" s="332"/>
    </row>
    <row r="7" spans="1:4" ht="15">
      <c r="A7" s="280" t="s">
        <v>29</v>
      </c>
      <c r="B7" s="280" t="s">
        <v>301</v>
      </c>
      <c r="C7" s="280" t="s">
        <v>302</v>
      </c>
      <c r="D7" s="160" t="s">
        <v>65</v>
      </c>
    </row>
    <row r="8" spans="1:4" ht="15">
      <c r="A8" s="280" t="s">
        <v>358</v>
      </c>
      <c r="B8" s="280" t="s">
        <v>359</v>
      </c>
      <c r="C8" s="280" t="s">
        <v>360</v>
      </c>
      <c r="D8" s="160" t="s">
        <v>361</v>
      </c>
    </row>
    <row r="9" spans="1:4" ht="17.25">
      <c r="A9" s="281" t="s">
        <v>362</v>
      </c>
      <c r="B9" s="236"/>
      <c r="C9" s="236"/>
      <c r="D9" s="282">
        <f>D10+D32++D89+D194+D215+D247+D252+D260+D276+D294+D312+D322+D349+D354+D361+D365+D370+D375+D380+D154+D334+D407+D163</f>
        <v>499113807.03</v>
      </c>
    </row>
    <row r="10" spans="1:4" ht="30.75">
      <c r="A10" s="283" t="s">
        <v>671</v>
      </c>
      <c r="B10" s="154" t="s">
        <v>405</v>
      </c>
      <c r="C10" s="284"/>
      <c r="D10" s="187">
        <f>D11+D15+D22</f>
        <v>36237463.519999996</v>
      </c>
    </row>
    <row r="11" spans="1:4" ht="30.75">
      <c r="A11" s="283" t="s">
        <v>668</v>
      </c>
      <c r="B11" s="139" t="s">
        <v>414</v>
      </c>
      <c r="C11" s="284"/>
      <c r="D11" s="187">
        <f>D12</f>
        <v>11610243</v>
      </c>
    </row>
    <row r="12" spans="1:4" ht="62.25">
      <c r="A12" s="283" t="s">
        <v>273</v>
      </c>
      <c r="B12" s="139" t="s">
        <v>462</v>
      </c>
      <c r="C12" s="284"/>
      <c r="D12" s="187">
        <f>D13</f>
        <v>11610243</v>
      </c>
    </row>
    <row r="13" spans="1:4" ht="18" customHeight="1">
      <c r="A13" s="150" t="s">
        <v>171</v>
      </c>
      <c r="B13" s="139" t="s">
        <v>274</v>
      </c>
      <c r="C13" s="284"/>
      <c r="D13" s="187">
        <f>D14</f>
        <v>11610243</v>
      </c>
    </row>
    <row r="14" spans="1:4" ht="30.75">
      <c r="A14" s="140" t="s">
        <v>55</v>
      </c>
      <c r="B14" s="136" t="s">
        <v>274</v>
      </c>
      <c r="C14" s="137">
        <v>600</v>
      </c>
      <c r="D14" s="144">
        <f>'Ведомственная 2021'!G494</f>
        <v>11610243</v>
      </c>
    </row>
    <row r="15" spans="1:4" ht="30.75">
      <c r="A15" s="283" t="s">
        <v>672</v>
      </c>
      <c r="B15" s="139" t="s">
        <v>413</v>
      </c>
      <c r="C15" s="137"/>
      <c r="D15" s="187">
        <f>D16</f>
        <v>21511194.52</v>
      </c>
    </row>
    <row r="16" spans="1:4" ht="15">
      <c r="A16" s="132" t="s">
        <v>275</v>
      </c>
      <c r="B16" s="139" t="s">
        <v>463</v>
      </c>
      <c r="C16" s="137"/>
      <c r="D16" s="187">
        <f>D17</f>
        <v>21511194.52</v>
      </c>
    </row>
    <row r="17" spans="1:4" ht="15">
      <c r="A17" s="140" t="s">
        <v>171</v>
      </c>
      <c r="B17" s="136" t="s">
        <v>276</v>
      </c>
      <c r="C17" s="137"/>
      <c r="D17" s="285">
        <f>D18+D19+D21+D20</f>
        <v>21511194.52</v>
      </c>
    </row>
    <row r="18" spans="1:4" ht="46.5">
      <c r="A18" s="140" t="s">
        <v>54</v>
      </c>
      <c r="B18" s="136" t="s">
        <v>276</v>
      </c>
      <c r="C18" s="137">
        <v>100</v>
      </c>
      <c r="D18" s="144">
        <f>'Ведомственная 2021'!G498</f>
        <v>18897257</v>
      </c>
    </row>
    <row r="19" spans="1:4" ht="18.75" customHeight="1">
      <c r="A19" s="140" t="s">
        <v>164</v>
      </c>
      <c r="B19" s="136" t="s">
        <v>276</v>
      </c>
      <c r="C19" s="137">
        <v>200</v>
      </c>
      <c r="D19" s="144">
        <f>'Ведомственная 2021'!G499</f>
        <v>1979262</v>
      </c>
    </row>
    <row r="20" spans="1:4" ht="21" customHeight="1">
      <c r="A20" s="140" t="s">
        <v>527</v>
      </c>
      <c r="B20" s="136" t="s">
        <v>276</v>
      </c>
      <c r="C20" s="137">
        <v>400</v>
      </c>
      <c r="D20" s="144">
        <f>'Ведомственная 2021'!G500</f>
        <v>545475.52</v>
      </c>
    </row>
    <row r="21" spans="1:4" ht="15">
      <c r="A21" s="140" t="s">
        <v>285</v>
      </c>
      <c r="B21" s="136" t="s">
        <v>276</v>
      </c>
      <c r="C21" s="137">
        <v>800</v>
      </c>
      <c r="D21" s="144">
        <f>'Ведомственная 2021'!G501</f>
        <v>89200</v>
      </c>
    </row>
    <row r="22" spans="1:4" ht="46.5">
      <c r="A22" s="283" t="s">
        <v>673</v>
      </c>
      <c r="B22" s="139" t="s">
        <v>412</v>
      </c>
      <c r="C22" s="160"/>
      <c r="D22" s="187">
        <f>D23+D27</f>
        <v>3116026</v>
      </c>
    </row>
    <row r="23" spans="1:4" ht="18.75" customHeight="1">
      <c r="A23" s="132" t="s">
        <v>277</v>
      </c>
      <c r="B23" s="139" t="s">
        <v>464</v>
      </c>
      <c r="C23" s="160"/>
      <c r="D23" s="187">
        <f>D24</f>
        <v>1659531</v>
      </c>
    </row>
    <row r="24" spans="1:4" ht="15">
      <c r="A24" s="140" t="s">
        <v>171</v>
      </c>
      <c r="B24" s="228" t="s">
        <v>278</v>
      </c>
      <c r="C24" s="160"/>
      <c r="D24" s="285">
        <f>D25+D26</f>
        <v>1659531</v>
      </c>
    </row>
    <row r="25" spans="1:4" ht="46.5">
      <c r="A25" s="140" t="s">
        <v>54</v>
      </c>
      <c r="B25" s="228" t="s">
        <v>278</v>
      </c>
      <c r="C25" s="137">
        <v>100</v>
      </c>
      <c r="D25" s="144">
        <f>'Ведомственная 2021'!G507</f>
        <v>1487340</v>
      </c>
    </row>
    <row r="26" spans="1:4" ht="18.75" customHeight="1">
      <c r="A26" s="140" t="s">
        <v>164</v>
      </c>
      <c r="B26" s="228" t="s">
        <v>278</v>
      </c>
      <c r="C26" s="137">
        <v>200</v>
      </c>
      <c r="D26" s="144">
        <f>'Ведомственная 2021'!G508</f>
        <v>172191</v>
      </c>
    </row>
    <row r="27" spans="1:4" ht="30.75">
      <c r="A27" s="132" t="s">
        <v>279</v>
      </c>
      <c r="B27" s="139" t="s">
        <v>465</v>
      </c>
      <c r="C27" s="160"/>
      <c r="D27" s="187">
        <f>D28+D30</f>
        <v>1456495</v>
      </c>
    </row>
    <row r="28" spans="1:4" ht="46.5">
      <c r="A28" s="140" t="s">
        <v>363</v>
      </c>
      <c r="B28" s="136" t="s">
        <v>485</v>
      </c>
      <c r="C28" s="137"/>
      <c r="D28" s="285">
        <f>D29</f>
        <v>59958</v>
      </c>
    </row>
    <row r="29" spans="1:4" ht="46.5">
      <c r="A29" s="140" t="s">
        <v>54</v>
      </c>
      <c r="B29" s="136" t="s">
        <v>485</v>
      </c>
      <c r="C29" s="137">
        <v>100</v>
      </c>
      <c r="D29" s="144">
        <f>'Ведомственная 2021'!G511</f>
        <v>59958</v>
      </c>
    </row>
    <row r="30" spans="1:4" ht="30.75">
      <c r="A30" s="240" t="s">
        <v>28</v>
      </c>
      <c r="B30" s="136" t="s">
        <v>486</v>
      </c>
      <c r="C30" s="137"/>
      <c r="D30" s="144">
        <f>D31</f>
        <v>1396537</v>
      </c>
    </row>
    <row r="31" spans="1:4" ht="15">
      <c r="A31" s="140" t="s">
        <v>306</v>
      </c>
      <c r="B31" s="136" t="s">
        <v>486</v>
      </c>
      <c r="C31" s="137">
        <v>300</v>
      </c>
      <c r="D31" s="144">
        <f>'Ведомственная 2021'!G518</f>
        <v>1396537</v>
      </c>
    </row>
    <row r="32" spans="1:4" ht="30.75">
      <c r="A32" s="283" t="s">
        <v>615</v>
      </c>
      <c r="B32" s="154" t="s">
        <v>392</v>
      </c>
      <c r="C32" s="160"/>
      <c r="D32" s="187">
        <f>D33+D44+D73</f>
        <v>54296285.04</v>
      </c>
    </row>
    <row r="33" spans="1:4" ht="46.5">
      <c r="A33" s="283" t="s">
        <v>616</v>
      </c>
      <c r="B33" s="139" t="s">
        <v>408</v>
      </c>
      <c r="C33" s="160"/>
      <c r="D33" s="187">
        <f>D34+D41</f>
        <v>2350564</v>
      </c>
    </row>
    <row r="34" spans="1:4" ht="30.75">
      <c r="A34" s="132" t="s">
        <v>226</v>
      </c>
      <c r="B34" s="139" t="s">
        <v>470</v>
      </c>
      <c r="C34" s="160"/>
      <c r="D34" s="187">
        <f>D35+D38</f>
        <v>2267700</v>
      </c>
    </row>
    <row r="35" spans="1:4" ht="30.75">
      <c r="A35" s="286" t="s">
        <v>23</v>
      </c>
      <c r="B35" s="136" t="s">
        <v>227</v>
      </c>
      <c r="C35" s="137"/>
      <c r="D35" s="285">
        <f>D36+D37</f>
        <v>1555000</v>
      </c>
    </row>
    <row r="36" spans="1:4" ht="46.5">
      <c r="A36" s="140" t="s">
        <v>54</v>
      </c>
      <c r="B36" s="136" t="s">
        <v>227</v>
      </c>
      <c r="C36" s="137">
        <v>100</v>
      </c>
      <c r="D36" s="144">
        <f>'Ведомственная 2021'!G305</f>
        <v>1480500</v>
      </c>
    </row>
    <row r="37" spans="1:4" ht="18.75" customHeight="1">
      <c r="A37" s="140" t="s">
        <v>164</v>
      </c>
      <c r="B37" s="136" t="s">
        <v>227</v>
      </c>
      <c r="C37" s="137">
        <v>200</v>
      </c>
      <c r="D37" s="144">
        <f>'Ведомственная 2021'!G306</f>
        <v>74500</v>
      </c>
    </row>
    <row r="38" spans="1:4" ht="49.5" customHeight="1">
      <c r="A38" s="133" t="s">
        <v>589</v>
      </c>
      <c r="B38" s="136" t="s">
        <v>590</v>
      </c>
      <c r="C38" s="137"/>
      <c r="D38" s="144">
        <f>D39+D40</f>
        <v>712700</v>
      </c>
    </row>
    <row r="39" spans="1:4" ht="49.5" customHeight="1">
      <c r="A39" s="133" t="s">
        <v>54</v>
      </c>
      <c r="B39" s="136" t="s">
        <v>590</v>
      </c>
      <c r="C39" s="137">
        <v>100</v>
      </c>
      <c r="D39" s="144">
        <f>'Ведомственная 2021'!G308</f>
        <v>622000</v>
      </c>
    </row>
    <row r="40" spans="1:4" ht="31.5" customHeight="1">
      <c r="A40" s="133" t="s">
        <v>164</v>
      </c>
      <c r="B40" s="136" t="s">
        <v>590</v>
      </c>
      <c r="C40" s="137">
        <v>200</v>
      </c>
      <c r="D40" s="144">
        <f>'Ведомственная 2021'!G309</f>
        <v>90700</v>
      </c>
    </row>
    <row r="41" spans="1:4" ht="46.5">
      <c r="A41" s="163" t="s">
        <v>191</v>
      </c>
      <c r="B41" s="139" t="s">
        <v>431</v>
      </c>
      <c r="C41" s="137"/>
      <c r="D41" s="187">
        <f>D42</f>
        <v>82864</v>
      </c>
    </row>
    <row r="42" spans="1:4" ht="30.75">
      <c r="A42" s="286" t="s">
        <v>1</v>
      </c>
      <c r="B42" s="136" t="s">
        <v>192</v>
      </c>
      <c r="C42" s="137"/>
      <c r="D42" s="285">
        <f>D43</f>
        <v>82864</v>
      </c>
    </row>
    <row r="43" spans="1:4" ht="30.75">
      <c r="A43" s="140" t="s">
        <v>55</v>
      </c>
      <c r="B43" s="136" t="s">
        <v>192</v>
      </c>
      <c r="C43" s="137">
        <v>600</v>
      </c>
      <c r="D43" s="285">
        <f>'Ведомственная 2021'!G56</f>
        <v>82864</v>
      </c>
    </row>
    <row r="44" spans="1:4" ht="46.5">
      <c r="A44" s="283" t="s">
        <v>654</v>
      </c>
      <c r="B44" s="139" t="s">
        <v>410</v>
      </c>
      <c r="C44" s="160"/>
      <c r="D44" s="187">
        <f>D45+D70</f>
        <v>45818819.04</v>
      </c>
    </row>
    <row r="45" spans="1:4" ht="30.75">
      <c r="A45" s="132" t="s">
        <v>222</v>
      </c>
      <c r="B45" s="139" t="s">
        <v>467</v>
      </c>
      <c r="C45" s="160"/>
      <c r="D45" s="187">
        <f>D46+D55+D58+D61+D68+D49+D53+D51</f>
        <v>45759819.04</v>
      </c>
    </row>
    <row r="46" spans="1:4" ht="15">
      <c r="A46" s="150" t="s">
        <v>291</v>
      </c>
      <c r="B46" s="227" t="s">
        <v>246</v>
      </c>
      <c r="C46" s="145"/>
      <c r="D46" s="143">
        <f>D48+D47</f>
        <v>2433144</v>
      </c>
    </row>
    <row r="47" spans="1:4" ht="18.75" customHeight="1">
      <c r="A47" s="140" t="s">
        <v>164</v>
      </c>
      <c r="B47" s="161" t="s">
        <v>246</v>
      </c>
      <c r="C47" s="149">
        <v>200</v>
      </c>
      <c r="D47" s="144">
        <f>'Ведомственная 2021'!G360</f>
        <v>150</v>
      </c>
    </row>
    <row r="48" spans="1:4" ht="15">
      <c r="A48" s="140" t="s">
        <v>306</v>
      </c>
      <c r="B48" s="161" t="s">
        <v>246</v>
      </c>
      <c r="C48" s="149">
        <v>300</v>
      </c>
      <c r="D48" s="144">
        <f>'Ведомственная 2021'!G361</f>
        <v>2432994</v>
      </c>
    </row>
    <row r="49" spans="1:4" ht="30.75">
      <c r="A49" s="202" t="s">
        <v>726</v>
      </c>
      <c r="B49" s="154" t="s">
        <v>727</v>
      </c>
      <c r="C49" s="149"/>
      <c r="D49" s="144">
        <f>D50</f>
        <v>34717781</v>
      </c>
    </row>
    <row r="50" spans="1:4" ht="15">
      <c r="A50" s="133" t="s">
        <v>306</v>
      </c>
      <c r="B50" s="155" t="s">
        <v>727</v>
      </c>
      <c r="C50" s="149">
        <v>300</v>
      </c>
      <c r="D50" s="144">
        <f>'Ведомственная 2021'!G363</f>
        <v>34717781</v>
      </c>
    </row>
    <row r="51" spans="1:4" ht="46.5">
      <c r="A51" s="310" t="s">
        <v>873</v>
      </c>
      <c r="B51" s="312" t="s">
        <v>874</v>
      </c>
      <c r="C51" s="311"/>
      <c r="D51" s="143">
        <f>D52</f>
        <v>1989592</v>
      </c>
    </row>
    <row r="52" spans="1:4" ht="15">
      <c r="A52" s="305" t="s">
        <v>306</v>
      </c>
      <c r="B52" s="314" t="s">
        <v>874</v>
      </c>
      <c r="C52" s="313" t="s">
        <v>345</v>
      </c>
      <c r="D52" s="144">
        <f>'Ведомственная 2021'!G365</f>
        <v>1989592</v>
      </c>
    </row>
    <row r="53" spans="1:4" ht="15">
      <c r="A53" s="202" t="s">
        <v>728</v>
      </c>
      <c r="B53" s="249" t="s">
        <v>729</v>
      </c>
      <c r="C53" s="149"/>
      <c r="D53" s="144">
        <f>D54</f>
        <v>513903</v>
      </c>
    </row>
    <row r="54" spans="1:4" ht="15">
      <c r="A54" s="133" t="s">
        <v>164</v>
      </c>
      <c r="B54" s="155" t="s">
        <v>729</v>
      </c>
      <c r="C54" s="149">
        <v>200</v>
      </c>
      <c r="D54" s="144">
        <f>'Ведомственная 2021'!G367</f>
        <v>513903</v>
      </c>
    </row>
    <row r="55" spans="1:4" ht="30.75">
      <c r="A55" s="150" t="s">
        <v>364</v>
      </c>
      <c r="B55" s="227" t="s">
        <v>247</v>
      </c>
      <c r="C55" s="160"/>
      <c r="D55" s="187">
        <f>D56+D57</f>
        <v>88069</v>
      </c>
    </row>
    <row r="56" spans="1:4" ht="18.75" customHeight="1">
      <c r="A56" s="140" t="s">
        <v>164</v>
      </c>
      <c r="B56" s="161" t="s">
        <v>247</v>
      </c>
      <c r="C56" s="149">
        <v>200</v>
      </c>
      <c r="D56" s="144">
        <f>'Ведомственная 2021'!G343</f>
        <v>1350</v>
      </c>
    </row>
    <row r="57" spans="1:4" ht="15">
      <c r="A57" s="140" t="s">
        <v>306</v>
      </c>
      <c r="B57" s="161" t="s">
        <v>247</v>
      </c>
      <c r="C57" s="149">
        <v>300</v>
      </c>
      <c r="D57" s="144">
        <f>'Ведомственная 2021'!G344</f>
        <v>86719</v>
      </c>
    </row>
    <row r="58" spans="1:4" ht="30.75">
      <c r="A58" s="287" t="s">
        <v>283</v>
      </c>
      <c r="B58" s="227" t="s">
        <v>248</v>
      </c>
      <c r="C58" s="160"/>
      <c r="D58" s="187">
        <f>D60+D59</f>
        <v>137682</v>
      </c>
    </row>
    <row r="59" spans="1:4" ht="18.75" customHeight="1">
      <c r="A59" s="140" t="s">
        <v>164</v>
      </c>
      <c r="B59" s="161" t="s">
        <v>248</v>
      </c>
      <c r="C59" s="137">
        <v>200</v>
      </c>
      <c r="D59" s="144">
        <f>'Ведомственная 2021'!G346</f>
        <v>2200</v>
      </c>
    </row>
    <row r="60" spans="1:4" ht="15">
      <c r="A60" s="140" t="s">
        <v>306</v>
      </c>
      <c r="B60" s="161" t="s">
        <v>248</v>
      </c>
      <c r="C60" s="149">
        <v>300</v>
      </c>
      <c r="D60" s="144">
        <f>'Ведомственная 2021'!G347</f>
        <v>135482</v>
      </c>
    </row>
    <row r="61" spans="1:4" ht="15">
      <c r="A61" s="150" t="s">
        <v>298</v>
      </c>
      <c r="B61" s="227" t="s">
        <v>249</v>
      </c>
      <c r="C61" s="160"/>
      <c r="D61" s="187">
        <f>D62+D65</f>
        <v>5063889</v>
      </c>
    </row>
    <row r="62" spans="1:4" ht="15">
      <c r="A62" s="287" t="s">
        <v>16</v>
      </c>
      <c r="B62" s="227" t="s">
        <v>250</v>
      </c>
      <c r="C62" s="160"/>
      <c r="D62" s="187">
        <f>D63+D64</f>
        <v>4304306</v>
      </c>
    </row>
    <row r="63" spans="1:4" ht="18.75" customHeight="1">
      <c r="A63" s="140" t="s">
        <v>164</v>
      </c>
      <c r="B63" s="161" t="s">
        <v>250</v>
      </c>
      <c r="C63" s="149">
        <v>200</v>
      </c>
      <c r="D63" s="144">
        <f>'Ведомственная 2021'!G350</f>
        <v>72500</v>
      </c>
    </row>
    <row r="64" spans="1:4" ht="15">
      <c r="A64" s="140" t="s">
        <v>306</v>
      </c>
      <c r="B64" s="161" t="s">
        <v>250</v>
      </c>
      <c r="C64" s="149">
        <v>300</v>
      </c>
      <c r="D64" s="144">
        <f>'Ведомственная 2021'!G351</f>
        <v>4231806</v>
      </c>
    </row>
    <row r="65" spans="1:4" ht="15">
      <c r="A65" s="287" t="s">
        <v>56</v>
      </c>
      <c r="B65" s="227" t="s">
        <v>251</v>
      </c>
      <c r="C65" s="160"/>
      <c r="D65" s="143">
        <f>D66+D67</f>
        <v>759583</v>
      </c>
    </row>
    <row r="66" spans="1:4" ht="18.75" customHeight="1">
      <c r="A66" s="140" t="s">
        <v>164</v>
      </c>
      <c r="B66" s="161" t="s">
        <v>251</v>
      </c>
      <c r="C66" s="149">
        <v>200</v>
      </c>
      <c r="D66" s="144">
        <f>'Ведомственная 2021'!G353</f>
        <v>13480</v>
      </c>
    </row>
    <row r="67" spans="1:4" ht="15">
      <c r="A67" s="140" t="s">
        <v>306</v>
      </c>
      <c r="B67" s="161" t="s">
        <v>251</v>
      </c>
      <c r="C67" s="149">
        <v>300</v>
      </c>
      <c r="D67" s="144">
        <f>'Ведомственная 2021'!G354</f>
        <v>746103</v>
      </c>
    </row>
    <row r="68" spans="1:4" ht="15">
      <c r="A68" s="132" t="s">
        <v>296</v>
      </c>
      <c r="B68" s="234" t="s">
        <v>223</v>
      </c>
      <c r="C68" s="160"/>
      <c r="D68" s="187">
        <f>D69</f>
        <v>815759.04</v>
      </c>
    </row>
    <row r="69" spans="1:4" ht="15">
      <c r="A69" s="140" t="s">
        <v>306</v>
      </c>
      <c r="B69" s="228" t="s">
        <v>223</v>
      </c>
      <c r="C69" s="146">
        <v>300</v>
      </c>
      <c r="D69" s="144">
        <f>'Ведомственная 2021'!G293</f>
        <v>815759.04</v>
      </c>
    </row>
    <row r="70" spans="1:4" ht="30.75">
      <c r="A70" s="150" t="s">
        <v>193</v>
      </c>
      <c r="B70" s="234" t="s">
        <v>432</v>
      </c>
      <c r="C70" s="146"/>
      <c r="D70" s="143">
        <f>D71</f>
        <v>59000</v>
      </c>
    </row>
    <row r="71" spans="1:4" ht="15">
      <c r="A71" s="163" t="s">
        <v>194</v>
      </c>
      <c r="B71" s="227" t="s">
        <v>288</v>
      </c>
      <c r="C71" s="160"/>
      <c r="D71" s="143">
        <f>D72</f>
        <v>59000</v>
      </c>
    </row>
    <row r="72" spans="1:4" ht="18.75" customHeight="1">
      <c r="A72" s="140" t="s">
        <v>164</v>
      </c>
      <c r="B72" s="161" t="s">
        <v>288</v>
      </c>
      <c r="C72" s="146">
        <v>200</v>
      </c>
      <c r="D72" s="144">
        <f>'Ведомственная 2021'!G60</f>
        <v>59000</v>
      </c>
    </row>
    <row r="73" spans="1:4" ht="46.5">
      <c r="A73" s="283" t="s">
        <v>618</v>
      </c>
      <c r="B73" s="139" t="s">
        <v>409</v>
      </c>
      <c r="C73" s="137"/>
      <c r="D73" s="187">
        <f>D74+D77+D80+D83</f>
        <v>6126902</v>
      </c>
    </row>
    <row r="74" spans="1:4" ht="46.5">
      <c r="A74" s="150" t="s">
        <v>224</v>
      </c>
      <c r="B74" s="139" t="s">
        <v>469</v>
      </c>
      <c r="C74" s="137"/>
      <c r="D74" s="187">
        <f>D75</f>
        <v>4773464</v>
      </c>
    </row>
    <row r="75" spans="1:4" ht="30.75">
      <c r="A75" s="287" t="s">
        <v>179</v>
      </c>
      <c r="B75" s="227" t="s">
        <v>225</v>
      </c>
      <c r="C75" s="160"/>
      <c r="D75" s="187">
        <f>D76</f>
        <v>4773464</v>
      </c>
    </row>
    <row r="76" spans="1:4" ht="15">
      <c r="A76" s="140" t="s">
        <v>306</v>
      </c>
      <c r="B76" s="161" t="s">
        <v>225</v>
      </c>
      <c r="C76" s="146">
        <v>300</v>
      </c>
      <c r="D76" s="144">
        <f>'Ведомственная 2021'!G299</f>
        <v>4773464</v>
      </c>
    </row>
    <row r="77" spans="1:4" ht="46.5">
      <c r="A77" s="150" t="s">
        <v>241</v>
      </c>
      <c r="B77" s="227" t="s">
        <v>433</v>
      </c>
      <c r="C77" s="146"/>
      <c r="D77" s="187">
        <f>D78</f>
        <v>5000</v>
      </c>
    </row>
    <row r="78" spans="1:4" ht="15">
      <c r="A78" s="163" t="s">
        <v>194</v>
      </c>
      <c r="B78" s="227" t="s">
        <v>198</v>
      </c>
      <c r="C78" s="160"/>
      <c r="D78" s="187">
        <f>D79</f>
        <v>5000</v>
      </c>
    </row>
    <row r="79" spans="1:4" ht="18.75" customHeight="1">
      <c r="A79" s="140" t="s">
        <v>164</v>
      </c>
      <c r="B79" s="161" t="s">
        <v>198</v>
      </c>
      <c r="C79" s="146">
        <v>200</v>
      </c>
      <c r="D79" s="144">
        <f>'Ведомственная 2021'!G70</f>
        <v>5000</v>
      </c>
    </row>
    <row r="80" spans="1:4" ht="30.75">
      <c r="A80" s="132" t="s">
        <v>197</v>
      </c>
      <c r="B80" s="227" t="s">
        <v>434</v>
      </c>
      <c r="C80" s="146"/>
      <c r="D80" s="143">
        <f>D81</f>
        <v>116000</v>
      </c>
    </row>
    <row r="81" spans="1:4" ht="15">
      <c r="A81" s="163" t="s">
        <v>194</v>
      </c>
      <c r="B81" s="227" t="s">
        <v>199</v>
      </c>
      <c r="C81" s="160"/>
      <c r="D81" s="187">
        <f>D82</f>
        <v>116000</v>
      </c>
    </row>
    <row r="82" spans="1:4" ht="18.75" customHeight="1">
      <c r="A82" s="140" t="s">
        <v>164</v>
      </c>
      <c r="B82" s="161" t="s">
        <v>199</v>
      </c>
      <c r="C82" s="137">
        <v>200</v>
      </c>
      <c r="D82" s="144">
        <f>'Ведомственная 2021'!G73</f>
        <v>116000</v>
      </c>
    </row>
    <row r="83" spans="1:4" ht="46.5">
      <c r="A83" s="132" t="s">
        <v>195</v>
      </c>
      <c r="B83" s="227" t="s">
        <v>435</v>
      </c>
      <c r="C83" s="137"/>
      <c r="D83" s="187">
        <f>D84+D87</f>
        <v>1232438</v>
      </c>
    </row>
    <row r="84" spans="1:4" ht="46.5">
      <c r="A84" s="150" t="s">
        <v>0</v>
      </c>
      <c r="B84" s="227" t="s">
        <v>196</v>
      </c>
      <c r="C84" s="160"/>
      <c r="D84" s="187">
        <f>D85+D86</f>
        <v>964100</v>
      </c>
    </row>
    <row r="85" spans="1:4" ht="46.5">
      <c r="A85" s="140" t="s">
        <v>54</v>
      </c>
      <c r="B85" s="161" t="s">
        <v>196</v>
      </c>
      <c r="C85" s="137">
        <v>100</v>
      </c>
      <c r="D85" s="144">
        <f>'Ведомственная 2021'!G64</f>
        <v>917400</v>
      </c>
    </row>
    <row r="86" spans="1:4" ht="15">
      <c r="A86" s="140" t="s">
        <v>164</v>
      </c>
      <c r="B86" s="161" t="s">
        <v>196</v>
      </c>
      <c r="C86" s="137">
        <v>200</v>
      </c>
      <c r="D86" s="144">
        <f>'Ведомственная 2021'!G65</f>
        <v>46700</v>
      </c>
    </row>
    <row r="87" spans="1:4" ht="18.75" customHeight="1">
      <c r="A87" s="131" t="s">
        <v>184</v>
      </c>
      <c r="B87" s="139" t="s">
        <v>519</v>
      </c>
      <c r="C87" s="137"/>
      <c r="D87" s="143">
        <f>D88</f>
        <v>268338</v>
      </c>
    </row>
    <row r="88" spans="1:4" ht="54" customHeight="1">
      <c r="A88" s="140" t="s">
        <v>54</v>
      </c>
      <c r="B88" s="136" t="s">
        <v>519</v>
      </c>
      <c r="C88" s="137">
        <v>100</v>
      </c>
      <c r="D88" s="144">
        <f>'Ведомственная 2021'!G67</f>
        <v>268338</v>
      </c>
    </row>
    <row r="89" spans="1:4" ht="30.75">
      <c r="A89" s="283" t="s">
        <v>674</v>
      </c>
      <c r="B89" s="154" t="s">
        <v>403</v>
      </c>
      <c r="C89" s="160"/>
      <c r="D89" s="187">
        <f>D90+D99+D146</f>
        <v>294288138.24</v>
      </c>
    </row>
    <row r="90" spans="1:4" ht="46.5">
      <c r="A90" s="288" t="s">
        <v>675</v>
      </c>
      <c r="B90" s="139" t="s">
        <v>415</v>
      </c>
      <c r="C90" s="160"/>
      <c r="D90" s="187">
        <f>D91+D96</f>
        <v>6384012</v>
      </c>
    </row>
    <row r="91" spans="1:4" ht="50.25" customHeight="1">
      <c r="A91" s="132" t="s">
        <v>649</v>
      </c>
      <c r="B91" s="139" t="s">
        <v>460</v>
      </c>
      <c r="C91" s="160"/>
      <c r="D91" s="187">
        <f>D92</f>
        <v>6354033</v>
      </c>
    </row>
    <row r="92" spans="1:4" ht="18" customHeight="1">
      <c r="A92" s="150" t="s">
        <v>171</v>
      </c>
      <c r="B92" s="227" t="s">
        <v>270</v>
      </c>
      <c r="C92" s="137"/>
      <c r="D92" s="187">
        <f>D93+D94+D95</f>
        <v>6354033</v>
      </c>
    </row>
    <row r="93" spans="1:4" ht="46.5">
      <c r="A93" s="140" t="s">
        <v>54</v>
      </c>
      <c r="B93" s="161" t="s">
        <v>270</v>
      </c>
      <c r="C93" s="146">
        <v>100</v>
      </c>
      <c r="D93" s="144">
        <f>'Ведомственная 2021'!G464</f>
        <v>5732678</v>
      </c>
    </row>
    <row r="94" spans="1:4" ht="19.5" customHeight="1">
      <c r="A94" s="140" t="s">
        <v>164</v>
      </c>
      <c r="B94" s="161" t="s">
        <v>270</v>
      </c>
      <c r="C94" s="146">
        <v>200</v>
      </c>
      <c r="D94" s="144">
        <f>'Ведомственная 2021'!G465</f>
        <v>619355</v>
      </c>
    </row>
    <row r="95" spans="1:4" ht="19.5" customHeight="1">
      <c r="A95" s="140" t="s">
        <v>285</v>
      </c>
      <c r="B95" s="161" t="s">
        <v>270</v>
      </c>
      <c r="C95" s="146">
        <v>800</v>
      </c>
      <c r="D95" s="144">
        <f>'Ведомственная 2021'!G466</f>
        <v>2000</v>
      </c>
    </row>
    <row r="96" spans="1:4" ht="30.75">
      <c r="A96" s="132" t="s">
        <v>269</v>
      </c>
      <c r="B96" s="227" t="s">
        <v>461</v>
      </c>
      <c r="C96" s="146"/>
      <c r="D96" s="187">
        <f>D97</f>
        <v>29979</v>
      </c>
    </row>
    <row r="97" spans="1:4" ht="30.75">
      <c r="A97" s="288" t="s">
        <v>365</v>
      </c>
      <c r="B97" s="227" t="s">
        <v>271</v>
      </c>
      <c r="C97" s="160"/>
      <c r="D97" s="187">
        <f>D98</f>
        <v>29979</v>
      </c>
    </row>
    <row r="98" spans="1:4" ht="46.5">
      <c r="A98" s="140" t="s">
        <v>54</v>
      </c>
      <c r="B98" s="161" t="s">
        <v>271</v>
      </c>
      <c r="C98" s="146">
        <v>100</v>
      </c>
      <c r="D98" s="144">
        <f>'Ведомственная 2021'!G469</f>
        <v>29979</v>
      </c>
    </row>
    <row r="99" spans="1:4" ht="46.5">
      <c r="A99" s="283" t="s">
        <v>643</v>
      </c>
      <c r="B99" s="139" t="s">
        <v>411</v>
      </c>
      <c r="C99" s="160"/>
      <c r="D99" s="187">
        <f>D100+D107+D116+D119+D128+D133+D138+D141</f>
        <v>281588493.24</v>
      </c>
    </row>
    <row r="100" spans="1:4" ht="15">
      <c r="A100" s="132" t="s">
        <v>255</v>
      </c>
      <c r="B100" s="139" t="s">
        <v>452</v>
      </c>
      <c r="C100" s="160"/>
      <c r="D100" s="187">
        <f>D101+D103+D105</f>
        <v>14409133</v>
      </c>
    </row>
    <row r="101" spans="1:4" ht="15">
      <c r="A101" s="150" t="s">
        <v>40</v>
      </c>
      <c r="B101" s="227" t="s">
        <v>272</v>
      </c>
      <c r="C101" s="160"/>
      <c r="D101" s="187">
        <f>D102</f>
        <v>344531</v>
      </c>
    </row>
    <row r="102" spans="1:4" ht="15">
      <c r="A102" s="140" t="s">
        <v>306</v>
      </c>
      <c r="B102" s="161" t="s">
        <v>272</v>
      </c>
      <c r="C102" s="146">
        <v>300</v>
      </c>
      <c r="D102" s="144">
        <f>'Ведомственная 2021'!G486</f>
        <v>344531</v>
      </c>
    </row>
    <row r="103" spans="1:4" ht="78">
      <c r="A103" s="287" t="s">
        <v>233</v>
      </c>
      <c r="B103" s="227" t="s">
        <v>256</v>
      </c>
      <c r="C103" s="160"/>
      <c r="D103" s="187">
        <f>D104</f>
        <v>6791391</v>
      </c>
    </row>
    <row r="104" spans="1:4" ht="30.75">
      <c r="A104" s="140" t="s">
        <v>55</v>
      </c>
      <c r="B104" s="161" t="s">
        <v>256</v>
      </c>
      <c r="C104" s="146">
        <v>600</v>
      </c>
      <c r="D104" s="144">
        <f>'Ведомственная 2021'!G389</f>
        <v>6791391</v>
      </c>
    </row>
    <row r="105" spans="1:4" ht="18.75" customHeight="1">
      <c r="A105" s="150" t="s">
        <v>171</v>
      </c>
      <c r="B105" s="234" t="s">
        <v>257</v>
      </c>
      <c r="C105" s="160"/>
      <c r="D105" s="143">
        <f>D106</f>
        <v>7273211</v>
      </c>
    </row>
    <row r="106" spans="1:4" ht="30.75">
      <c r="A106" s="140" t="s">
        <v>55</v>
      </c>
      <c r="B106" s="228" t="s">
        <v>257</v>
      </c>
      <c r="C106" s="146">
        <v>600</v>
      </c>
      <c r="D106" s="144">
        <f>'Ведомственная 2021'!G391</f>
        <v>7273211</v>
      </c>
    </row>
    <row r="107" spans="1:4" ht="15">
      <c r="A107" s="132" t="s">
        <v>258</v>
      </c>
      <c r="B107" s="234" t="s">
        <v>453</v>
      </c>
      <c r="C107" s="146"/>
      <c r="D107" s="143">
        <f>D108+D112+D114+D110</f>
        <v>242493589.24</v>
      </c>
    </row>
    <row r="108" spans="1:4" ht="78">
      <c r="A108" s="287" t="s">
        <v>159</v>
      </c>
      <c r="B108" s="227" t="s">
        <v>259</v>
      </c>
      <c r="C108" s="160"/>
      <c r="D108" s="187">
        <f>D109</f>
        <v>187631714</v>
      </c>
    </row>
    <row r="109" spans="1:4" ht="30.75">
      <c r="A109" s="140" t="s">
        <v>55</v>
      </c>
      <c r="B109" s="161" t="s">
        <v>259</v>
      </c>
      <c r="C109" s="146">
        <v>600</v>
      </c>
      <c r="D109" s="144">
        <f>'Ведомственная 2021'!G397</f>
        <v>187631714</v>
      </c>
    </row>
    <row r="110" spans="1:4" ht="30.75">
      <c r="A110" s="150" t="s">
        <v>734</v>
      </c>
      <c r="B110" s="139" t="s">
        <v>735</v>
      </c>
      <c r="C110" s="145"/>
      <c r="D110" s="143">
        <f>D111</f>
        <v>13983480</v>
      </c>
    </row>
    <row r="111" spans="1:4" ht="30.75">
      <c r="A111" s="140" t="s">
        <v>55</v>
      </c>
      <c r="B111" s="136" t="s">
        <v>735</v>
      </c>
      <c r="C111" s="146">
        <v>600</v>
      </c>
      <c r="D111" s="144">
        <f>'Ведомственная 2021'!G399</f>
        <v>13983480</v>
      </c>
    </row>
    <row r="112" spans="1:4" ht="18.75" customHeight="1">
      <c r="A112" s="150" t="s">
        <v>171</v>
      </c>
      <c r="B112" s="234" t="s">
        <v>260</v>
      </c>
      <c r="C112" s="160"/>
      <c r="D112" s="143">
        <f>D113</f>
        <v>40752245.24</v>
      </c>
    </row>
    <row r="113" spans="1:4" ht="30.75">
      <c r="A113" s="140" t="s">
        <v>55</v>
      </c>
      <c r="B113" s="228" t="s">
        <v>260</v>
      </c>
      <c r="C113" s="146">
        <v>600</v>
      </c>
      <c r="D113" s="144">
        <f>'Ведомственная 2021'!G401</f>
        <v>40752245.24</v>
      </c>
    </row>
    <row r="114" spans="1:4" ht="15">
      <c r="A114" s="152" t="s">
        <v>563</v>
      </c>
      <c r="B114" s="169" t="s">
        <v>562</v>
      </c>
      <c r="C114" s="160"/>
      <c r="D114" s="143">
        <f>D115</f>
        <v>126150</v>
      </c>
    </row>
    <row r="115" spans="1:4" ht="30.75">
      <c r="A115" s="133" t="s">
        <v>55</v>
      </c>
      <c r="B115" s="170" t="s">
        <v>562</v>
      </c>
      <c r="C115" s="149">
        <v>600</v>
      </c>
      <c r="D115" s="144">
        <f>'Ведомственная 2021'!G403</f>
        <v>126150</v>
      </c>
    </row>
    <row r="116" spans="1:4" ht="30.75">
      <c r="A116" s="132" t="s">
        <v>261</v>
      </c>
      <c r="B116" s="227" t="s">
        <v>468</v>
      </c>
      <c r="C116" s="146"/>
      <c r="D116" s="143">
        <f>D117</f>
        <v>9230149</v>
      </c>
    </row>
    <row r="117" spans="1:4" ht="62.25">
      <c r="A117" s="287" t="s">
        <v>27</v>
      </c>
      <c r="B117" s="227" t="s">
        <v>262</v>
      </c>
      <c r="C117" s="160"/>
      <c r="D117" s="187">
        <f>D118</f>
        <v>9230149</v>
      </c>
    </row>
    <row r="118" spans="1:4" ht="15">
      <c r="A118" s="140" t="s">
        <v>306</v>
      </c>
      <c r="B118" s="161" t="s">
        <v>262</v>
      </c>
      <c r="C118" s="146">
        <v>300</v>
      </c>
      <c r="D118" s="144">
        <f>'Ведомственная 2021'!G480</f>
        <v>9230149</v>
      </c>
    </row>
    <row r="119" spans="1:4" ht="15">
      <c r="A119" s="132" t="s">
        <v>263</v>
      </c>
      <c r="B119" s="227" t="s">
        <v>454</v>
      </c>
      <c r="C119" s="146"/>
      <c r="D119" s="143">
        <f>D120+D122+D124+D126</f>
        <v>6965071</v>
      </c>
    </row>
    <row r="120" spans="1:4" ht="51" customHeight="1">
      <c r="A120" s="132" t="s">
        <v>556</v>
      </c>
      <c r="B120" s="139" t="s">
        <v>557</v>
      </c>
      <c r="C120" s="151"/>
      <c r="D120" s="143">
        <f>D121</f>
        <v>370741</v>
      </c>
    </row>
    <row r="121" spans="1:4" ht="30.75">
      <c r="A121" s="140" t="s">
        <v>55</v>
      </c>
      <c r="B121" s="136" t="s">
        <v>557</v>
      </c>
      <c r="C121" s="149">
        <v>600</v>
      </c>
      <c r="D121" s="144">
        <f>'Ведомственная 2021'!G406</f>
        <v>370741</v>
      </c>
    </row>
    <row r="122" spans="1:4" ht="46.5">
      <c r="A122" s="132" t="s">
        <v>479</v>
      </c>
      <c r="B122" s="227" t="s">
        <v>12</v>
      </c>
      <c r="C122" s="146"/>
      <c r="D122" s="143">
        <f>D123</f>
        <v>2479510</v>
      </c>
    </row>
    <row r="123" spans="1:4" ht="30.75">
      <c r="A123" s="140" t="s">
        <v>55</v>
      </c>
      <c r="B123" s="161" t="s">
        <v>12</v>
      </c>
      <c r="C123" s="146">
        <v>600</v>
      </c>
      <c r="D123" s="144">
        <f>'Ведомственная 2021'!G408</f>
        <v>2479510</v>
      </c>
    </row>
    <row r="124" spans="1:4" ht="46.5">
      <c r="A124" s="152" t="s">
        <v>604</v>
      </c>
      <c r="B124" s="139" t="s">
        <v>605</v>
      </c>
      <c r="C124" s="146"/>
      <c r="D124" s="143">
        <f>D125</f>
        <v>3116100</v>
      </c>
    </row>
    <row r="125" spans="1:4" ht="30.75">
      <c r="A125" s="133" t="s">
        <v>55</v>
      </c>
      <c r="B125" s="136" t="s">
        <v>605</v>
      </c>
      <c r="C125" s="146">
        <v>600</v>
      </c>
      <c r="D125" s="144">
        <f>'Ведомственная 2021'!G410</f>
        <v>3116100</v>
      </c>
    </row>
    <row r="126" spans="1:4" ht="30.75">
      <c r="A126" s="152" t="s">
        <v>739</v>
      </c>
      <c r="B126" s="139" t="s">
        <v>740</v>
      </c>
      <c r="C126" s="146"/>
      <c r="D126" s="143">
        <f>D127</f>
        <v>998720</v>
      </c>
    </row>
    <row r="127" spans="1:4" ht="30.75">
      <c r="A127" s="133" t="s">
        <v>55</v>
      </c>
      <c r="B127" s="136" t="s">
        <v>740</v>
      </c>
      <c r="C127" s="146">
        <v>600</v>
      </c>
      <c r="D127" s="144">
        <f>'Ведомственная 2021'!G412</f>
        <v>998720</v>
      </c>
    </row>
    <row r="128" spans="1:4" ht="15">
      <c r="A128" s="132" t="s">
        <v>264</v>
      </c>
      <c r="B128" s="227" t="s">
        <v>455</v>
      </c>
      <c r="C128" s="146"/>
      <c r="D128" s="143">
        <f>D129+D131</f>
        <v>3091846</v>
      </c>
    </row>
    <row r="129" spans="1:4" ht="30.75">
      <c r="A129" s="132" t="s">
        <v>558</v>
      </c>
      <c r="B129" s="139" t="s">
        <v>559</v>
      </c>
      <c r="C129" s="151"/>
      <c r="D129" s="143">
        <f>D130</f>
        <v>329753</v>
      </c>
    </row>
    <row r="130" spans="1:4" ht="30.75">
      <c r="A130" s="140" t="s">
        <v>55</v>
      </c>
      <c r="B130" s="136" t="s">
        <v>559</v>
      </c>
      <c r="C130" s="137">
        <v>600</v>
      </c>
      <c r="D130" s="144">
        <f>'Ведомственная 2021'!G415</f>
        <v>329753</v>
      </c>
    </row>
    <row r="131" spans="1:4" ht="30.75">
      <c r="A131" s="132" t="s">
        <v>265</v>
      </c>
      <c r="B131" s="139" t="s">
        <v>266</v>
      </c>
      <c r="C131" s="160"/>
      <c r="D131" s="187">
        <f>D132</f>
        <v>2762093</v>
      </c>
    </row>
    <row r="132" spans="1:4" ht="30.75">
      <c r="A132" s="140" t="s">
        <v>55</v>
      </c>
      <c r="B132" s="136" t="s">
        <v>266</v>
      </c>
      <c r="C132" s="137">
        <v>600</v>
      </c>
      <c r="D132" s="144">
        <f>'Ведомственная 2021'!G417</f>
        <v>2762093</v>
      </c>
    </row>
    <row r="133" spans="1:4" ht="15">
      <c r="A133" s="152" t="s">
        <v>533</v>
      </c>
      <c r="B133" s="139" t="s">
        <v>531</v>
      </c>
      <c r="C133" s="151"/>
      <c r="D133" s="143">
        <f>D134+D136</f>
        <v>1370414</v>
      </c>
    </row>
    <row r="134" spans="1:4" ht="38.25" customHeight="1">
      <c r="A134" s="152" t="s">
        <v>561</v>
      </c>
      <c r="B134" s="139" t="s">
        <v>560</v>
      </c>
      <c r="C134" s="151"/>
      <c r="D134" s="143">
        <f>D135</f>
        <v>539710</v>
      </c>
    </row>
    <row r="135" spans="1:4" ht="30.75">
      <c r="A135" s="133" t="s">
        <v>55</v>
      </c>
      <c r="B135" s="136" t="s">
        <v>560</v>
      </c>
      <c r="C135" s="137">
        <v>600</v>
      </c>
      <c r="D135" s="144">
        <f>'Ведомственная 2021'!G420</f>
        <v>539710</v>
      </c>
    </row>
    <row r="136" spans="1:4" ht="46.5">
      <c r="A136" s="152" t="s">
        <v>534</v>
      </c>
      <c r="B136" s="139" t="s">
        <v>532</v>
      </c>
      <c r="C136" s="160"/>
      <c r="D136" s="143">
        <f>D137</f>
        <v>830704</v>
      </c>
    </row>
    <row r="137" spans="1:4" ht="30.75">
      <c r="A137" s="133" t="s">
        <v>55</v>
      </c>
      <c r="B137" s="136" t="s">
        <v>532</v>
      </c>
      <c r="C137" s="137">
        <v>600</v>
      </c>
      <c r="D137" s="144">
        <f>'Ведомственная 2021'!G422</f>
        <v>830704</v>
      </c>
    </row>
    <row r="138" spans="1:4" ht="15">
      <c r="A138" s="246" t="s">
        <v>598</v>
      </c>
      <c r="B138" s="139" t="s">
        <v>599</v>
      </c>
      <c r="C138" s="137"/>
      <c r="D138" s="143">
        <f>D139</f>
        <v>1354080</v>
      </c>
    </row>
    <row r="139" spans="1:4" ht="54" customHeight="1">
      <c r="A139" s="246" t="s">
        <v>838</v>
      </c>
      <c r="B139" s="139" t="s">
        <v>600</v>
      </c>
      <c r="C139" s="160"/>
      <c r="D139" s="143">
        <f>D140</f>
        <v>1354080</v>
      </c>
    </row>
    <row r="140" spans="1:4" ht="30.75">
      <c r="A140" s="133" t="s">
        <v>55</v>
      </c>
      <c r="B140" s="136" t="s">
        <v>600</v>
      </c>
      <c r="C140" s="137">
        <v>600</v>
      </c>
      <c r="D140" s="144">
        <f>'Ведомственная 2021'!G425</f>
        <v>1354080</v>
      </c>
    </row>
    <row r="141" spans="1:4" ht="15">
      <c r="A141" s="152" t="s">
        <v>736</v>
      </c>
      <c r="B141" s="139" t="s">
        <v>737</v>
      </c>
      <c r="C141" s="137"/>
      <c r="D141" s="143">
        <f>D142+D144</f>
        <v>2674211</v>
      </c>
    </row>
    <row r="142" spans="1:4" ht="30.75">
      <c r="A142" s="152" t="s">
        <v>839</v>
      </c>
      <c r="B142" s="139" t="s">
        <v>738</v>
      </c>
      <c r="C142" s="137"/>
      <c r="D142" s="144">
        <f>D143</f>
        <v>1933891</v>
      </c>
    </row>
    <row r="143" spans="1:4" ht="30.75">
      <c r="A143" s="133" t="s">
        <v>55</v>
      </c>
      <c r="B143" s="136" t="s">
        <v>738</v>
      </c>
      <c r="C143" s="137">
        <v>600</v>
      </c>
      <c r="D143" s="144">
        <f>'Ведомственная 2021'!G428</f>
        <v>1933891</v>
      </c>
    </row>
    <row r="144" spans="1:4" ht="29.25" customHeight="1">
      <c r="A144" s="152" t="s">
        <v>827</v>
      </c>
      <c r="B144" s="136" t="s">
        <v>844</v>
      </c>
      <c r="C144" s="137"/>
      <c r="D144" s="143">
        <f>D145</f>
        <v>740320</v>
      </c>
    </row>
    <row r="145" spans="1:4" ht="36.75" customHeight="1">
      <c r="A145" s="133" t="s">
        <v>828</v>
      </c>
      <c r="B145" s="136" t="s">
        <v>844</v>
      </c>
      <c r="C145" s="137">
        <v>600</v>
      </c>
      <c r="D145" s="144">
        <f>'Ведомственная 2021'!G430</f>
        <v>740320</v>
      </c>
    </row>
    <row r="146" spans="1:4" ht="46.5">
      <c r="A146" s="288" t="s">
        <v>644</v>
      </c>
      <c r="B146" s="139" t="s">
        <v>418</v>
      </c>
      <c r="C146" s="160"/>
      <c r="D146" s="187">
        <f>D147+D151</f>
        <v>6315633</v>
      </c>
    </row>
    <row r="147" spans="1:4" ht="30.75">
      <c r="A147" s="288" t="s">
        <v>267</v>
      </c>
      <c r="B147" s="139" t="s">
        <v>456</v>
      </c>
      <c r="C147" s="160"/>
      <c r="D147" s="187">
        <f>D148</f>
        <v>5244517</v>
      </c>
    </row>
    <row r="148" spans="1:4" ht="15">
      <c r="A148" s="140" t="s">
        <v>171</v>
      </c>
      <c r="B148" s="234" t="s">
        <v>268</v>
      </c>
      <c r="C148" s="160"/>
      <c r="D148" s="187">
        <f>D149+D150</f>
        <v>5244517</v>
      </c>
    </row>
    <row r="149" spans="1:4" ht="46.5">
      <c r="A149" s="140" t="s">
        <v>54</v>
      </c>
      <c r="B149" s="228" t="s">
        <v>268</v>
      </c>
      <c r="C149" s="146">
        <v>100</v>
      </c>
      <c r="D149" s="144">
        <f>'Ведомственная 2021'!G440</f>
        <v>4988617</v>
      </c>
    </row>
    <row r="150" spans="1:4" ht="18.75" customHeight="1">
      <c r="A150" s="140" t="s">
        <v>164</v>
      </c>
      <c r="B150" s="228" t="s">
        <v>268</v>
      </c>
      <c r="C150" s="146">
        <v>200</v>
      </c>
      <c r="D150" s="144">
        <f>'Ведомственная 2021'!G441</f>
        <v>255900</v>
      </c>
    </row>
    <row r="151" spans="1:4" ht="18.75" customHeight="1">
      <c r="A151" s="152" t="s">
        <v>601</v>
      </c>
      <c r="B151" s="169" t="s">
        <v>602</v>
      </c>
      <c r="C151" s="151"/>
      <c r="D151" s="143">
        <f>D152</f>
        <v>1071116</v>
      </c>
    </row>
    <row r="152" spans="1:4" ht="39.75" customHeight="1">
      <c r="A152" s="152" t="s">
        <v>840</v>
      </c>
      <c r="B152" s="169" t="s">
        <v>603</v>
      </c>
      <c r="C152" s="151"/>
      <c r="D152" s="143">
        <f>D153</f>
        <v>1071116</v>
      </c>
    </row>
    <row r="153" spans="1:4" ht="39.75" customHeight="1">
      <c r="A153" s="133" t="s">
        <v>55</v>
      </c>
      <c r="B153" s="170" t="s">
        <v>603</v>
      </c>
      <c r="C153" s="137">
        <v>600</v>
      </c>
      <c r="D153" s="144">
        <f>'Ведомственная 2021'!G444</f>
        <v>1071116</v>
      </c>
    </row>
    <row r="154" spans="1:4" ht="30.75">
      <c r="A154" s="150" t="s">
        <v>619</v>
      </c>
      <c r="B154" s="154" t="s">
        <v>393</v>
      </c>
      <c r="C154" s="160"/>
      <c r="D154" s="143">
        <f>D155</f>
        <v>1289000</v>
      </c>
    </row>
    <row r="155" spans="1:4" ht="53.25" customHeight="1">
      <c r="A155" s="150" t="s">
        <v>620</v>
      </c>
      <c r="B155" s="139" t="s">
        <v>430</v>
      </c>
      <c r="C155" s="160"/>
      <c r="D155" s="143">
        <f>D156</f>
        <v>1289000</v>
      </c>
    </row>
    <row r="156" spans="1:4" ht="46.5">
      <c r="A156" s="150" t="s">
        <v>132</v>
      </c>
      <c r="B156" s="139" t="s">
        <v>436</v>
      </c>
      <c r="C156" s="160"/>
      <c r="D156" s="143">
        <f>D159+D161+D157</f>
        <v>1289000</v>
      </c>
    </row>
    <row r="157" spans="1:4" ht="30.75">
      <c r="A157" s="152" t="s">
        <v>806</v>
      </c>
      <c r="B157" s="139" t="s">
        <v>805</v>
      </c>
      <c r="C157" s="160"/>
      <c r="D157" s="143">
        <f>D158</f>
        <v>285000</v>
      </c>
    </row>
    <row r="158" spans="1:4" ht="21" customHeight="1">
      <c r="A158" s="133" t="s">
        <v>164</v>
      </c>
      <c r="B158" s="136" t="s">
        <v>805</v>
      </c>
      <c r="C158" s="137">
        <v>200</v>
      </c>
      <c r="D158" s="144">
        <f>'Ведомственная 2021'!G78</f>
        <v>285000</v>
      </c>
    </row>
    <row r="159" spans="1:4" ht="15">
      <c r="A159" s="150" t="s">
        <v>331</v>
      </c>
      <c r="B159" s="139" t="s">
        <v>332</v>
      </c>
      <c r="C159" s="160"/>
      <c r="D159" s="143">
        <f>D160</f>
        <v>430000</v>
      </c>
    </row>
    <row r="160" spans="1:4" ht="18.75" customHeight="1">
      <c r="A160" s="140" t="s">
        <v>164</v>
      </c>
      <c r="B160" s="136" t="s">
        <v>332</v>
      </c>
      <c r="C160" s="137">
        <v>200</v>
      </c>
      <c r="D160" s="144">
        <f>'Ведомственная 2021'!G80</f>
        <v>430000</v>
      </c>
    </row>
    <row r="161" spans="1:4" ht="15">
      <c r="A161" s="150" t="s">
        <v>133</v>
      </c>
      <c r="B161" s="139" t="s">
        <v>134</v>
      </c>
      <c r="C161" s="160"/>
      <c r="D161" s="143">
        <f>D162</f>
        <v>574000</v>
      </c>
    </row>
    <row r="162" spans="1:4" ht="18.75" customHeight="1">
      <c r="A162" s="140" t="s">
        <v>164</v>
      </c>
      <c r="B162" s="136" t="s">
        <v>134</v>
      </c>
      <c r="C162" s="137">
        <v>200</v>
      </c>
      <c r="D162" s="144">
        <f>'Ведомственная 2021'!G82</f>
        <v>574000</v>
      </c>
    </row>
    <row r="163" spans="1:4" ht="36" customHeight="1">
      <c r="A163" s="157" t="s">
        <v>701</v>
      </c>
      <c r="B163" s="154" t="s">
        <v>683</v>
      </c>
      <c r="C163" s="137"/>
      <c r="D163" s="143">
        <f>D164</f>
        <v>1016941</v>
      </c>
    </row>
    <row r="164" spans="1:4" ht="54.75" customHeight="1">
      <c r="A164" s="157" t="s">
        <v>702</v>
      </c>
      <c r="B164" s="154" t="s">
        <v>684</v>
      </c>
      <c r="C164" s="137"/>
      <c r="D164" s="143">
        <f>D165</f>
        <v>1016941</v>
      </c>
    </row>
    <row r="165" spans="1:4" ht="23.25" customHeight="1">
      <c r="A165" s="157" t="s">
        <v>685</v>
      </c>
      <c r="B165" s="154" t="s">
        <v>686</v>
      </c>
      <c r="C165" s="137"/>
      <c r="D165" s="143">
        <f>D168+D181+D166</f>
        <v>1016941</v>
      </c>
    </row>
    <row r="166" spans="1:4" ht="23.25" customHeight="1">
      <c r="A166" s="158" t="s">
        <v>803</v>
      </c>
      <c r="B166" s="154" t="s">
        <v>804</v>
      </c>
      <c r="C166" s="137"/>
      <c r="D166" s="143">
        <f>D167</f>
        <v>300000</v>
      </c>
    </row>
    <row r="167" spans="1:4" ht="23.25" customHeight="1">
      <c r="A167" s="245" t="s">
        <v>164</v>
      </c>
      <c r="B167" s="155" t="s">
        <v>804</v>
      </c>
      <c r="C167" s="137">
        <v>200</v>
      </c>
      <c r="D167" s="144">
        <f>'Ведомственная 2021'!G214</f>
        <v>300000</v>
      </c>
    </row>
    <row r="168" spans="1:4" ht="36" customHeight="1">
      <c r="A168" s="158" t="s">
        <v>570</v>
      </c>
      <c r="B168" s="154" t="s">
        <v>687</v>
      </c>
      <c r="C168" s="141"/>
      <c r="D168" s="143">
        <f>D169+D171+D173+D175+D177+D179</f>
        <v>430165</v>
      </c>
    </row>
    <row r="169" spans="1:4" ht="36" customHeight="1">
      <c r="A169" s="158" t="s">
        <v>715</v>
      </c>
      <c r="B169" s="154" t="s">
        <v>688</v>
      </c>
      <c r="C169" s="141"/>
      <c r="D169" s="143">
        <f>D170</f>
        <v>72595</v>
      </c>
    </row>
    <row r="170" spans="1:4" ht="21.75" customHeight="1">
      <c r="A170" s="133" t="s">
        <v>164</v>
      </c>
      <c r="B170" s="154" t="s">
        <v>688</v>
      </c>
      <c r="C170" s="141" t="s">
        <v>175</v>
      </c>
      <c r="D170" s="144">
        <f>'Ведомственная 2021'!G217</f>
        <v>72595</v>
      </c>
    </row>
    <row r="171" spans="1:4" ht="36" customHeight="1">
      <c r="A171" s="158" t="s">
        <v>716</v>
      </c>
      <c r="B171" s="154" t="s">
        <v>689</v>
      </c>
      <c r="C171" s="141"/>
      <c r="D171" s="143">
        <f>D172</f>
        <v>78715</v>
      </c>
    </row>
    <row r="172" spans="1:4" ht="24" customHeight="1">
      <c r="A172" s="133" t="s">
        <v>164</v>
      </c>
      <c r="B172" s="154" t="s">
        <v>689</v>
      </c>
      <c r="C172" s="141" t="s">
        <v>175</v>
      </c>
      <c r="D172" s="144">
        <f>'Ведомственная 2021'!G219</f>
        <v>78715</v>
      </c>
    </row>
    <row r="173" spans="1:4" ht="36" customHeight="1">
      <c r="A173" s="158" t="s">
        <v>717</v>
      </c>
      <c r="B173" s="154" t="s">
        <v>690</v>
      </c>
      <c r="C173" s="141"/>
      <c r="D173" s="143">
        <f>D174</f>
        <v>58991</v>
      </c>
    </row>
    <row r="174" spans="1:4" ht="18" customHeight="1">
      <c r="A174" s="133" t="s">
        <v>164</v>
      </c>
      <c r="B174" s="154" t="s">
        <v>690</v>
      </c>
      <c r="C174" s="141" t="s">
        <v>175</v>
      </c>
      <c r="D174" s="144">
        <f>'Ведомственная 2021'!G221</f>
        <v>58991</v>
      </c>
    </row>
    <row r="175" spans="1:4" ht="36" customHeight="1">
      <c r="A175" s="158" t="s">
        <v>718</v>
      </c>
      <c r="B175" s="154" t="s">
        <v>691</v>
      </c>
      <c r="C175" s="141"/>
      <c r="D175" s="143">
        <f>D176</f>
        <v>56305</v>
      </c>
    </row>
    <row r="176" spans="1:4" ht="25.5" customHeight="1">
      <c r="A176" s="133" t="s">
        <v>164</v>
      </c>
      <c r="B176" s="154" t="s">
        <v>691</v>
      </c>
      <c r="C176" s="141" t="s">
        <v>175</v>
      </c>
      <c r="D176" s="144">
        <f>'Ведомственная 2021'!G223</f>
        <v>56305</v>
      </c>
    </row>
    <row r="177" spans="1:4" ht="36" customHeight="1">
      <c r="A177" s="158" t="s">
        <v>719</v>
      </c>
      <c r="B177" s="154" t="s">
        <v>692</v>
      </c>
      <c r="C177" s="141"/>
      <c r="D177" s="143">
        <f>D178</f>
        <v>63674</v>
      </c>
    </row>
    <row r="178" spans="1:4" ht="24" customHeight="1">
      <c r="A178" s="133" t="s">
        <v>164</v>
      </c>
      <c r="B178" s="154" t="s">
        <v>692</v>
      </c>
      <c r="C178" s="141" t="s">
        <v>175</v>
      </c>
      <c r="D178" s="144">
        <f>'Ведомственная 2021'!G225</f>
        <v>63674</v>
      </c>
    </row>
    <row r="179" spans="1:4" ht="36" customHeight="1">
      <c r="A179" s="158" t="s">
        <v>720</v>
      </c>
      <c r="B179" s="154" t="s">
        <v>693</v>
      </c>
      <c r="C179" s="141"/>
      <c r="D179" s="143">
        <f>D180</f>
        <v>99885</v>
      </c>
    </row>
    <row r="180" spans="1:4" ht="25.5" customHeight="1">
      <c r="A180" s="133" t="s">
        <v>164</v>
      </c>
      <c r="B180" s="154" t="s">
        <v>693</v>
      </c>
      <c r="C180" s="141" t="s">
        <v>175</v>
      </c>
      <c r="D180" s="144">
        <f>'Ведомственная 2021'!G227</f>
        <v>99885</v>
      </c>
    </row>
    <row r="181" spans="1:4" ht="24.75" customHeight="1">
      <c r="A181" s="157" t="s">
        <v>572</v>
      </c>
      <c r="B181" s="154" t="s">
        <v>694</v>
      </c>
      <c r="C181" s="141"/>
      <c r="D181" s="143">
        <f>D182+D184+D186+D188+D190+D192</f>
        <v>286776</v>
      </c>
    </row>
    <row r="182" spans="1:4" ht="24" customHeight="1">
      <c r="A182" s="157" t="s">
        <v>709</v>
      </c>
      <c r="B182" s="154" t="s">
        <v>695</v>
      </c>
      <c r="C182" s="141"/>
      <c r="D182" s="143">
        <f>D183</f>
        <v>48396</v>
      </c>
    </row>
    <row r="183" spans="1:4" ht="23.25" customHeight="1">
      <c r="A183" s="133" t="s">
        <v>164</v>
      </c>
      <c r="B183" s="154" t="s">
        <v>695</v>
      </c>
      <c r="C183" s="141" t="s">
        <v>175</v>
      </c>
      <c r="D183" s="144">
        <f>'Ведомственная 2021'!G230</f>
        <v>48396</v>
      </c>
    </row>
    <row r="184" spans="1:4" ht="24" customHeight="1">
      <c r="A184" s="157" t="s">
        <v>710</v>
      </c>
      <c r="B184" s="154" t="s">
        <v>696</v>
      </c>
      <c r="C184" s="141"/>
      <c r="D184" s="143">
        <f>D185</f>
        <v>52476</v>
      </c>
    </row>
    <row r="185" spans="1:4" ht="21" customHeight="1">
      <c r="A185" s="133" t="s">
        <v>164</v>
      </c>
      <c r="B185" s="154" t="s">
        <v>696</v>
      </c>
      <c r="C185" s="141" t="s">
        <v>175</v>
      </c>
      <c r="D185" s="144">
        <f>'Ведомственная 2021'!G232</f>
        <v>52476</v>
      </c>
    </row>
    <row r="186" spans="1:4" ht="24" customHeight="1">
      <c r="A186" s="157" t="s">
        <v>711</v>
      </c>
      <c r="B186" s="154" t="s">
        <v>697</v>
      </c>
      <c r="C186" s="141"/>
      <c r="D186" s="143">
        <f>D187</f>
        <v>39327</v>
      </c>
    </row>
    <row r="187" spans="1:4" ht="23.25" customHeight="1">
      <c r="A187" s="133" t="s">
        <v>164</v>
      </c>
      <c r="B187" s="154" t="s">
        <v>697</v>
      </c>
      <c r="C187" s="141" t="s">
        <v>175</v>
      </c>
      <c r="D187" s="144">
        <f>'Ведомственная 2021'!G234</f>
        <v>39327</v>
      </c>
    </row>
    <row r="188" spans="1:4" ht="23.25" customHeight="1">
      <c r="A188" s="157" t="s">
        <v>714</v>
      </c>
      <c r="B188" s="154" t="s">
        <v>698</v>
      </c>
      <c r="C188" s="141"/>
      <c r="D188" s="143">
        <f>D189</f>
        <v>37537</v>
      </c>
    </row>
    <row r="189" spans="1:4" ht="17.25" customHeight="1">
      <c r="A189" s="133" t="s">
        <v>164</v>
      </c>
      <c r="B189" s="154" t="s">
        <v>698</v>
      </c>
      <c r="C189" s="141" t="s">
        <v>175</v>
      </c>
      <c r="D189" s="144">
        <f>'Ведомственная 2021'!G236</f>
        <v>37537</v>
      </c>
    </row>
    <row r="190" spans="1:4" ht="21.75" customHeight="1">
      <c r="A190" s="157" t="s">
        <v>712</v>
      </c>
      <c r="B190" s="154" t="s">
        <v>699</v>
      </c>
      <c r="C190" s="141"/>
      <c r="D190" s="143">
        <f>D191</f>
        <v>42449</v>
      </c>
    </row>
    <row r="191" spans="1:4" ht="22.5" customHeight="1">
      <c r="A191" s="133" t="s">
        <v>164</v>
      </c>
      <c r="B191" s="154" t="s">
        <v>699</v>
      </c>
      <c r="C191" s="141" t="s">
        <v>175</v>
      </c>
      <c r="D191" s="144">
        <f>'Ведомственная 2021'!G238</f>
        <v>42449</v>
      </c>
    </row>
    <row r="192" spans="1:4" ht="22.5" customHeight="1">
      <c r="A192" s="157" t="s">
        <v>713</v>
      </c>
      <c r="B192" s="154" t="s">
        <v>700</v>
      </c>
      <c r="C192" s="141"/>
      <c r="D192" s="143">
        <f>D193</f>
        <v>66591</v>
      </c>
    </row>
    <row r="193" spans="1:4" ht="24" customHeight="1">
      <c r="A193" s="133" t="s">
        <v>164</v>
      </c>
      <c r="B193" s="154" t="s">
        <v>700</v>
      </c>
      <c r="C193" s="141" t="s">
        <v>175</v>
      </c>
      <c r="D193" s="144">
        <f>'Ведомственная 2021'!G240</f>
        <v>66591</v>
      </c>
    </row>
    <row r="194" spans="1:4" ht="50.25" customHeight="1">
      <c r="A194" s="157" t="s">
        <v>640</v>
      </c>
      <c r="B194" s="154" t="s">
        <v>529</v>
      </c>
      <c r="C194" s="137"/>
      <c r="D194" s="143">
        <f>D195+D211</f>
        <v>11918550</v>
      </c>
    </row>
    <row r="195" spans="1:4" ht="69" customHeight="1">
      <c r="A195" s="157" t="s">
        <v>641</v>
      </c>
      <c r="B195" s="154" t="s">
        <v>530</v>
      </c>
      <c r="C195" s="137"/>
      <c r="D195" s="143">
        <f>D196+D203</f>
        <v>10918550</v>
      </c>
    </row>
    <row r="196" spans="1:4" ht="48.75" customHeight="1">
      <c r="A196" s="157" t="s">
        <v>551</v>
      </c>
      <c r="B196" s="154" t="s">
        <v>550</v>
      </c>
      <c r="C196" s="137"/>
      <c r="D196" s="143">
        <f>D197+D199+D201</f>
        <v>3127749</v>
      </c>
    </row>
    <row r="197" spans="1:4" ht="33" customHeight="1">
      <c r="A197" s="157" t="s">
        <v>829</v>
      </c>
      <c r="B197" s="154" t="s">
        <v>552</v>
      </c>
      <c r="C197" s="137"/>
      <c r="D197" s="143">
        <f>D198</f>
        <v>1465974</v>
      </c>
    </row>
    <row r="198" spans="1:4" ht="18" customHeight="1">
      <c r="A198" s="245" t="s">
        <v>305</v>
      </c>
      <c r="B198" s="155" t="s">
        <v>552</v>
      </c>
      <c r="C198" s="137">
        <v>500</v>
      </c>
      <c r="D198" s="144">
        <f>'Ведомственная 2021'!G203</f>
        <v>1465974</v>
      </c>
    </row>
    <row r="199" spans="1:4" ht="45.75" customHeight="1">
      <c r="A199" s="157" t="s">
        <v>830</v>
      </c>
      <c r="B199" s="154" t="s">
        <v>553</v>
      </c>
      <c r="C199" s="137"/>
      <c r="D199" s="143">
        <f>D200</f>
        <v>628275</v>
      </c>
    </row>
    <row r="200" spans="1:4" ht="18" customHeight="1">
      <c r="A200" s="164" t="s">
        <v>305</v>
      </c>
      <c r="B200" s="155" t="s">
        <v>553</v>
      </c>
      <c r="C200" s="137">
        <v>500</v>
      </c>
      <c r="D200" s="144">
        <f>'Ведомственная 2021'!G205</f>
        <v>628275</v>
      </c>
    </row>
    <row r="201" spans="1:4" ht="18" customHeight="1">
      <c r="A201" s="244" t="s">
        <v>792</v>
      </c>
      <c r="B201" s="154" t="s">
        <v>793</v>
      </c>
      <c r="C201" s="142"/>
      <c r="D201" s="143">
        <f>D202</f>
        <v>1033500</v>
      </c>
    </row>
    <row r="202" spans="1:4" ht="18" customHeight="1">
      <c r="A202" s="164" t="s">
        <v>305</v>
      </c>
      <c r="B202" s="155" t="s">
        <v>793</v>
      </c>
      <c r="C202" s="141" t="s">
        <v>794</v>
      </c>
      <c r="D202" s="144">
        <f>'Ведомственная 2021'!G207</f>
        <v>1033500</v>
      </c>
    </row>
    <row r="203" spans="1:4" ht="38.25" customHeight="1">
      <c r="A203" s="157" t="s">
        <v>747</v>
      </c>
      <c r="B203" s="154" t="s">
        <v>748</v>
      </c>
      <c r="C203" s="137"/>
      <c r="D203" s="143">
        <f>D204+D206+D208</f>
        <v>7790801</v>
      </c>
    </row>
    <row r="204" spans="1:4" ht="31.5" customHeight="1">
      <c r="A204" s="157" t="s">
        <v>749</v>
      </c>
      <c r="B204" s="154" t="s">
        <v>750</v>
      </c>
      <c r="C204" s="137"/>
      <c r="D204" s="143">
        <f>D205</f>
        <v>5054968</v>
      </c>
    </row>
    <row r="205" spans="1:4" ht="21.75" customHeight="1">
      <c r="A205" s="240" t="s">
        <v>527</v>
      </c>
      <c r="B205" s="155" t="s">
        <v>750</v>
      </c>
      <c r="C205" s="137">
        <v>400</v>
      </c>
      <c r="D205" s="144">
        <f>'Ведомственная 2021'!G245</f>
        <v>5054968</v>
      </c>
    </row>
    <row r="206" spans="1:4" ht="31.5" customHeight="1">
      <c r="A206" s="157" t="s">
        <v>751</v>
      </c>
      <c r="B206" s="154" t="s">
        <v>752</v>
      </c>
      <c r="C206" s="137"/>
      <c r="D206" s="143">
        <f>D207</f>
        <v>725289</v>
      </c>
    </row>
    <row r="207" spans="1:4" ht="26.25" customHeight="1">
      <c r="A207" s="240" t="s">
        <v>527</v>
      </c>
      <c r="B207" s="155" t="s">
        <v>752</v>
      </c>
      <c r="C207" s="137">
        <v>400</v>
      </c>
      <c r="D207" s="144">
        <f>'Ведомственная 2021'!G247</f>
        <v>725289</v>
      </c>
    </row>
    <row r="208" spans="1:4" ht="30.75" customHeight="1">
      <c r="A208" s="157" t="s">
        <v>790</v>
      </c>
      <c r="B208" s="139" t="s">
        <v>791</v>
      </c>
      <c r="C208" s="137"/>
      <c r="D208" s="143">
        <f>D209+D210</f>
        <v>2010544</v>
      </c>
    </row>
    <row r="209" spans="1:4" ht="26.25" customHeight="1">
      <c r="A209" s="245" t="s">
        <v>164</v>
      </c>
      <c r="B209" s="136" t="s">
        <v>791</v>
      </c>
      <c r="C209" s="137">
        <v>200</v>
      </c>
      <c r="D209" s="144">
        <f>'Ведомственная 2021'!G249</f>
        <v>266309</v>
      </c>
    </row>
    <row r="210" spans="1:4" ht="26.25" customHeight="1">
      <c r="A210" s="240" t="s">
        <v>527</v>
      </c>
      <c r="B210" s="136" t="s">
        <v>791</v>
      </c>
      <c r="C210" s="137">
        <v>400</v>
      </c>
      <c r="D210" s="144">
        <f>'Ведомственная 2021'!G250</f>
        <v>1744235</v>
      </c>
    </row>
    <row r="211" spans="1:4" ht="60.75" customHeight="1">
      <c r="A211" s="157" t="s">
        <v>789</v>
      </c>
      <c r="B211" s="154" t="s">
        <v>785</v>
      </c>
      <c r="C211" s="137"/>
      <c r="D211" s="143">
        <f>D212</f>
        <v>1000000</v>
      </c>
    </row>
    <row r="212" spans="1:4" ht="130.5" customHeight="1">
      <c r="A212" s="202" t="s">
        <v>872</v>
      </c>
      <c r="B212" s="154" t="s">
        <v>786</v>
      </c>
      <c r="C212" s="151"/>
      <c r="D212" s="143">
        <f>D213</f>
        <v>1000000</v>
      </c>
    </row>
    <row r="213" spans="1:4" ht="15.75" customHeight="1">
      <c r="A213" s="201" t="s">
        <v>787</v>
      </c>
      <c r="B213" s="136" t="s">
        <v>788</v>
      </c>
      <c r="C213" s="151"/>
      <c r="D213" s="144">
        <f>D214</f>
        <v>1000000</v>
      </c>
    </row>
    <row r="214" spans="1:4" ht="15.75" customHeight="1">
      <c r="A214" s="133" t="s">
        <v>285</v>
      </c>
      <c r="B214" s="136" t="s">
        <v>788</v>
      </c>
      <c r="C214" s="149">
        <v>800</v>
      </c>
      <c r="D214" s="144">
        <f>'Ведомственная 2021'!G254</f>
        <v>1000000</v>
      </c>
    </row>
    <row r="215" spans="1:4" ht="46.5">
      <c r="A215" s="288" t="s">
        <v>676</v>
      </c>
      <c r="B215" s="154" t="s">
        <v>404</v>
      </c>
      <c r="C215" s="160"/>
      <c r="D215" s="187">
        <f>D216+D224+D231</f>
        <v>15398100</v>
      </c>
    </row>
    <row r="216" spans="1:4" ht="62.25">
      <c r="A216" s="150" t="s">
        <v>646</v>
      </c>
      <c r="B216" s="227" t="s">
        <v>417</v>
      </c>
      <c r="C216" s="160"/>
      <c r="D216" s="187">
        <f>D217+D221</f>
        <v>137000</v>
      </c>
    </row>
    <row r="217" spans="1:4" ht="30.75">
      <c r="A217" s="132" t="s">
        <v>215</v>
      </c>
      <c r="B217" s="227" t="s">
        <v>457</v>
      </c>
      <c r="C217" s="160"/>
      <c r="D217" s="187">
        <f>D218</f>
        <v>85000</v>
      </c>
    </row>
    <row r="218" spans="1:4" ht="15">
      <c r="A218" s="140" t="s">
        <v>22</v>
      </c>
      <c r="B218" s="161" t="s">
        <v>216</v>
      </c>
      <c r="C218" s="137"/>
      <c r="D218" s="285">
        <f>D219+D220</f>
        <v>85000</v>
      </c>
    </row>
    <row r="219" spans="1:4" ht="18.75" customHeight="1">
      <c r="A219" s="140" t="s">
        <v>164</v>
      </c>
      <c r="B219" s="161" t="s">
        <v>216</v>
      </c>
      <c r="C219" s="146">
        <v>200</v>
      </c>
      <c r="D219" s="144">
        <f>'Ведомственная 2021'!G261</f>
        <v>39000</v>
      </c>
    </row>
    <row r="220" spans="1:4" ht="15">
      <c r="A220" s="140" t="s">
        <v>306</v>
      </c>
      <c r="B220" s="161" t="s">
        <v>216</v>
      </c>
      <c r="C220" s="149">
        <v>300</v>
      </c>
      <c r="D220" s="144">
        <f>'Ведомственная 2021'!G262</f>
        <v>46000</v>
      </c>
    </row>
    <row r="221" spans="1:4" ht="46.5">
      <c r="A221" s="132" t="s">
        <v>366</v>
      </c>
      <c r="B221" s="227" t="s">
        <v>458</v>
      </c>
      <c r="C221" s="149"/>
      <c r="D221" s="143">
        <f>D222</f>
        <v>52000</v>
      </c>
    </row>
    <row r="222" spans="1:4" ht="15">
      <c r="A222" s="140" t="s">
        <v>22</v>
      </c>
      <c r="B222" s="161" t="s">
        <v>217</v>
      </c>
      <c r="C222" s="149"/>
      <c r="D222" s="144">
        <f>D223</f>
        <v>52000</v>
      </c>
    </row>
    <row r="223" spans="1:4" ht="18.75" customHeight="1">
      <c r="A223" s="140" t="s">
        <v>164</v>
      </c>
      <c r="B223" s="161" t="s">
        <v>217</v>
      </c>
      <c r="C223" s="149">
        <v>200</v>
      </c>
      <c r="D223" s="144">
        <f>'Ведомственная 2021'!G265</f>
        <v>52000</v>
      </c>
    </row>
    <row r="224" spans="1:4" ht="78">
      <c r="A224" s="150" t="s">
        <v>659</v>
      </c>
      <c r="B224" s="139" t="s">
        <v>407</v>
      </c>
      <c r="C224" s="160"/>
      <c r="D224" s="187">
        <f>D225+D228</f>
        <v>310130</v>
      </c>
    </row>
    <row r="225" spans="1:4" ht="46.5">
      <c r="A225" s="132" t="s">
        <v>367</v>
      </c>
      <c r="B225" s="139" t="s">
        <v>471</v>
      </c>
      <c r="C225" s="160"/>
      <c r="D225" s="187">
        <f>D226</f>
        <v>290130</v>
      </c>
    </row>
    <row r="226" spans="1:4" ht="46.5">
      <c r="A226" s="140" t="s">
        <v>281</v>
      </c>
      <c r="B226" s="136" t="s">
        <v>240</v>
      </c>
      <c r="C226" s="137"/>
      <c r="D226" s="285">
        <f>D227</f>
        <v>290130</v>
      </c>
    </row>
    <row r="227" spans="1:4" ht="18.75" customHeight="1">
      <c r="A227" s="140" t="s">
        <v>164</v>
      </c>
      <c r="B227" s="136" t="s">
        <v>240</v>
      </c>
      <c r="C227" s="146">
        <v>200</v>
      </c>
      <c r="D227" s="144">
        <f>'Ведомственная 2021'!G324</f>
        <v>290130</v>
      </c>
    </row>
    <row r="228" spans="1:4" ht="30.75">
      <c r="A228" s="132" t="s">
        <v>374</v>
      </c>
      <c r="B228" s="139" t="s">
        <v>472</v>
      </c>
      <c r="C228" s="146"/>
      <c r="D228" s="143">
        <f>D229</f>
        <v>20000</v>
      </c>
    </row>
    <row r="229" spans="1:4" ht="46.5">
      <c r="A229" s="140" t="s">
        <v>281</v>
      </c>
      <c r="B229" s="136" t="s">
        <v>373</v>
      </c>
      <c r="C229" s="146"/>
      <c r="D229" s="144">
        <f>D230</f>
        <v>20000</v>
      </c>
    </row>
    <row r="230" spans="1:4" ht="18.75" customHeight="1">
      <c r="A230" s="140" t="s">
        <v>164</v>
      </c>
      <c r="B230" s="136" t="s">
        <v>373</v>
      </c>
      <c r="C230" s="146">
        <v>200</v>
      </c>
      <c r="D230" s="144">
        <f>'Ведомственная 2021'!G327</f>
        <v>20000</v>
      </c>
    </row>
    <row r="231" spans="1:4" ht="62.25">
      <c r="A231" s="288" t="s">
        <v>647</v>
      </c>
      <c r="B231" s="139" t="s">
        <v>416</v>
      </c>
      <c r="C231" s="160"/>
      <c r="D231" s="187">
        <f>D232</f>
        <v>14950970</v>
      </c>
    </row>
    <row r="232" spans="1:4" ht="30.75">
      <c r="A232" s="150" t="s">
        <v>218</v>
      </c>
      <c r="B232" s="139" t="s">
        <v>459</v>
      </c>
      <c r="C232" s="160"/>
      <c r="D232" s="187">
        <f>D233+D242+D239+D245+D235+D237</f>
        <v>14950970</v>
      </c>
    </row>
    <row r="233" spans="1:4" ht="18.75" customHeight="1">
      <c r="A233" s="150" t="s">
        <v>171</v>
      </c>
      <c r="B233" s="139" t="s">
        <v>232</v>
      </c>
      <c r="C233" s="151"/>
      <c r="D233" s="143">
        <f>D234</f>
        <v>1889340</v>
      </c>
    </row>
    <row r="234" spans="1:4" ht="30.75">
      <c r="A234" s="140" t="s">
        <v>55</v>
      </c>
      <c r="B234" s="136" t="s">
        <v>232</v>
      </c>
      <c r="C234" s="149">
        <v>600</v>
      </c>
      <c r="D234" s="144">
        <f>'Ведомственная 2021'!G450</f>
        <v>1889340</v>
      </c>
    </row>
    <row r="235" spans="1:4" ht="30.75">
      <c r="A235" s="301" t="s">
        <v>841</v>
      </c>
      <c r="B235" s="304" t="s">
        <v>842</v>
      </c>
      <c r="C235" s="299"/>
      <c r="D235" s="144">
        <f>D236</f>
        <v>8348333</v>
      </c>
    </row>
    <row r="236" spans="1:4" ht="30.75">
      <c r="A236" s="305" t="s">
        <v>55</v>
      </c>
      <c r="B236" s="308" t="s">
        <v>842</v>
      </c>
      <c r="C236" s="300">
        <v>600</v>
      </c>
      <c r="D236" s="144">
        <f>'Ведомственная 2021'!G452</f>
        <v>8348333</v>
      </c>
    </row>
    <row r="237" spans="1:4" ht="30.75">
      <c r="A237" s="301" t="s">
        <v>841</v>
      </c>
      <c r="B237" s="304" t="s">
        <v>843</v>
      </c>
      <c r="C237" s="299"/>
      <c r="D237" s="144">
        <f>D238</f>
        <v>3577857</v>
      </c>
    </row>
    <row r="238" spans="1:4" ht="30.75">
      <c r="A238" s="305" t="s">
        <v>55</v>
      </c>
      <c r="B238" s="308" t="s">
        <v>843</v>
      </c>
      <c r="C238" s="300">
        <v>600</v>
      </c>
      <c r="D238" s="144">
        <f>'Ведомственная 2021'!G454</f>
        <v>3577857</v>
      </c>
    </row>
    <row r="239" spans="1:4" ht="15">
      <c r="A239" s="157" t="s">
        <v>554</v>
      </c>
      <c r="B239" s="139" t="s">
        <v>555</v>
      </c>
      <c r="C239" s="149"/>
      <c r="D239" s="143">
        <f>D240+D241</f>
        <v>431122</v>
      </c>
    </row>
    <row r="240" spans="1:4" ht="15">
      <c r="A240" s="140" t="s">
        <v>306</v>
      </c>
      <c r="B240" s="136" t="s">
        <v>555</v>
      </c>
      <c r="C240" s="146">
        <v>300</v>
      </c>
      <c r="D240" s="144">
        <f>'Ведомственная 2021'!G271</f>
        <v>188998</v>
      </c>
    </row>
    <row r="241" spans="1:4" ht="30.75">
      <c r="A241" s="140" t="s">
        <v>55</v>
      </c>
      <c r="B241" s="136" t="s">
        <v>555</v>
      </c>
      <c r="C241" s="137">
        <v>600</v>
      </c>
      <c r="D241" s="144">
        <f>'Ведомственная 2021'!G456</f>
        <v>242124</v>
      </c>
    </row>
    <row r="242" spans="1:4" ht="15">
      <c r="A242" s="150" t="s">
        <v>219</v>
      </c>
      <c r="B242" s="139" t="s">
        <v>221</v>
      </c>
      <c r="C242" s="289"/>
      <c r="D242" s="143">
        <f>D243+D244</f>
        <v>674318</v>
      </c>
    </row>
    <row r="243" spans="1:4" ht="15">
      <c r="A243" s="140" t="s">
        <v>306</v>
      </c>
      <c r="B243" s="136" t="s">
        <v>221</v>
      </c>
      <c r="C243" s="146">
        <v>300</v>
      </c>
      <c r="D243" s="144">
        <f>'Ведомственная 2021'!G273</f>
        <v>295613</v>
      </c>
    </row>
    <row r="244" spans="1:4" ht="30.75">
      <c r="A244" s="140" t="s">
        <v>55</v>
      </c>
      <c r="B244" s="136" t="s">
        <v>221</v>
      </c>
      <c r="C244" s="137">
        <v>600</v>
      </c>
      <c r="D244" s="144">
        <f>'Ведомственная 2021'!G458</f>
        <v>378705</v>
      </c>
    </row>
    <row r="245" spans="1:4" ht="16.5" customHeight="1">
      <c r="A245" s="150" t="s">
        <v>235</v>
      </c>
      <c r="B245" s="169" t="s">
        <v>220</v>
      </c>
      <c r="C245" s="160"/>
      <c r="D245" s="143">
        <f>D246</f>
        <v>30000</v>
      </c>
    </row>
    <row r="246" spans="1:4" ht="16.5" customHeight="1">
      <c r="A246" s="140" t="s">
        <v>164</v>
      </c>
      <c r="B246" s="170" t="s">
        <v>220</v>
      </c>
      <c r="C246" s="272">
        <v>200</v>
      </c>
      <c r="D246" s="144">
        <f>'Ведомственная 2021'!G269</f>
        <v>30000</v>
      </c>
    </row>
    <row r="247" spans="1:4" ht="30.75">
      <c r="A247" s="150" t="s">
        <v>621</v>
      </c>
      <c r="B247" s="230" t="s">
        <v>394</v>
      </c>
      <c r="C247" s="145"/>
      <c r="D247" s="143">
        <f>D248</f>
        <v>35000</v>
      </c>
    </row>
    <row r="248" spans="1:4" ht="46.5">
      <c r="A248" s="150" t="s">
        <v>622</v>
      </c>
      <c r="B248" s="227" t="s">
        <v>429</v>
      </c>
      <c r="C248" s="145"/>
      <c r="D248" s="143">
        <f>D249</f>
        <v>35000</v>
      </c>
    </row>
    <row r="249" spans="1:4" ht="46.5">
      <c r="A249" s="290" t="s">
        <v>34</v>
      </c>
      <c r="B249" s="227" t="s">
        <v>437</v>
      </c>
      <c r="C249" s="145"/>
      <c r="D249" s="143">
        <f>D250</f>
        <v>35000</v>
      </c>
    </row>
    <row r="250" spans="1:4" ht="15">
      <c r="A250" s="140" t="s">
        <v>200</v>
      </c>
      <c r="B250" s="161" t="s">
        <v>201</v>
      </c>
      <c r="C250" s="146"/>
      <c r="D250" s="144">
        <f>D251</f>
        <v>35000</v>
      </c>
    </row>
    <row r="251" spans="1:4" ht="18.75" customHeight="1">
      <c r="A251" s="140" t="s">
        <v>164</v>
      </c>
      <c r="B251" s="161" t="s">
        <v>201</v>
      </c>
      <c r="C251" s="146">
        <v>200</v>
      </c>
      <c r="D251" s="144">
        <f>'Ведомственная 2021'!G87</f>
        <v>35000</v>
      </c>
    </row>
    <row r="252" spans="1:4" ht="30.75">
      <c r="A252" s="283" t="s">
        <v>623</v>
      </c>
      <c r="B252" s="154" t="s">
        <v>395</v>
      </c>
      <c r="C252" s="160"/>
      <c r="D252" s="187">
        <f>D253</f>
        <v>323078</v>
      </c>
    </row>
    <row r="253" spans="1:4" ht="62.25">
      <c r="A253" s="283" t="s">
        <v>677</v>
      </c>
      <c r="B253" s="139" t="s">
        <v>428</v>
      </c>
      <c r="C253" s="160"/>
      <c r="D253" s="187">
        <f>D254</f>
        <v>323078</v>
      </c>
    </row>
    <row r="254" spans="1:4" ht="30.75">
      <c r="A254" s="132" t="s">
        <v>202</v>
      </c>
      <c r="B254" s="139" t="s">
        <v>438</v>
      </c>
      <c r="C254" s="160"/>
      <c r="D254" s="187">
        <f>D255+D258</f>
        <v>323078</v>
      </c>
    </row>
    <row r="255" spans="1:4" ht="15">
      <c r="A255" s="286" t="s">
        <v>2</v>
      </c>
      <c r="B255" s="161" t="s">
        <v>203</v>
      </c>
      <c r="C255" s="137"/>
      <c r="D255" s="285">
        <f>D256+D257</f>
        <v>289271</v>
      </c>
    </row>
    <row r="256" spans="1:4" ht="46.5">
      <c r="A256" s="140" t="s">
        <v>54</v>
      </c>
      <c r="B256" s="161" t="s">
        <v>203</v>
      </c>
      <c r="C256" s="146">
        <v>100</v>
      </c>
      <c r="D256" s="144">
        <f>'Ведомственная 2021'!G92</f>
        <v>278027</v>
      </c>
    </row>
    <row r="257" spans="1:4" ht="18.75" customHeight="1">
      <c r="A257" s="140" t="s">
        <v>164</v>
      </c>
      <c r="B257" s="161" t="s">
        <v>203</v>
      </c>
      <c r="C257" s="146">
        <v>200</v>
      </c>
      <c r="D257" s="144">
        <f>'Ведомственная 2021'!G93</f>
        <v>11244</v>
      </c>
    </row>
    <row r="258" spans="1:4" ht="23.25" customHeight="1">
      <c r="A258" s="132" t="s">
        <v>184</v>
      </c>
      <c r="B258" s="139" t="s">
        <v>592</v>
      </c>
      <c r="C258" s="145"/>
      <c r="D258" s="143">
        <f>D259</f>
        <v>33807</v>
      </c>
    </row>
    <row r="259" spans="1:4" ht="47.25" customHeight="1">
      <c r="A259" s="133" t="s">
        <v>54</v>
      </c>
      <c r="B259" s="136" t="s">
        <v>592</v>
      </c>
      <c r="C259" s="146">
        <v>100</v>
      </c>
      <c r="D259" s="144">
        <f>'Ведомственная 2021'!G95</f>
        <v>33807</v>
      </c>
    </row>
    <row r="260" spans="1:4" ht="46.5">
      <c r="A260" s="150" t="s">
        <v>678</v>
      </c>
      <c r="B260" s="139" t="s">
        <v>401</v>
      </c>
      <c r="C260" s="160"/>
      <c r="D260" s="187">
        <f>D261+D272</f>
        <v>27733477.259999998</v>
      </c>
    </row>
    <row r="261" spans="1:4" ht="62.25">
      <c r="A261" s="150" t="s">
        <v>679</v>
      </c>
      <c r="B261" s="139" t="s">
        <v>421</v>
      </c>
      <c r="C261" s="160"/>
      <c r="D261" s="187">
        <f>D262</f>
        <v>27613477.259999998</v>
      </c>
    </row>
    <row r="262" spans="1:4" ht="46.5">
      <c r="A262" s="132" t="s">
        <v>213</v>
      </c>
      <c r="B262" s="139" t="s">
        <v>448</v>
      </c>
      <c r="C262" s="160"/>
      <c r="D262" s="187">
        <f>D268+D270+D265+D263</f>
        <v>27613477.259999998</v>
      </c>
    </row>
    <row r="263" spans="1:4" ht="40.5" customHeight="1">
      <c r="A263" s="131" t="s">
        <v>801</v>
      </c>
      <c r="B263" s="139" t="s">
        <v>849</v>
      </c>
      <c r="C263" s="160"/>
      <c r="D263" s="187">
        <f>D264</f>
        <v>13745653</v>
      </c>
    </row>
    <row r="264" spans="1:4" ht="27" customHeight="1">
      <c r="A264" s="133" t="s">
        <v>164</v>
      </c>
      <c r="B264" s="136" t="s">
        <v>849</v>
      </c>
      <c r="C264" s="137">
        <v>200</v>
      </c>
      <c r="D264" s="285">
        <f>'Ведомственная 2021'!G170</f>
        <v>13745653</v>
      </c>
    </row>
    <row r="265" spans="1:4" ht="38.25" customHeight="1">
      <c r="A265" s="131" t="s">
        <v>801</v>
      </c>
      <c r="B265" s="139" t="s">
        <v>802</v>
      </c>
      <c r="C265" s="160"/>
      <c r="D265" s="187">
        <f>D266+D267</f>
        <v>175000</v>
      </c>
    </row>
    <row r="266" spans="1:4" ht="22.5" customHeight="1">
      <c r="A266" s="240" t="s">
        <v>527</v>
      </c>
      <c r="B266" s="136" t="s">
        <v>802</v>
      </c>
      <c r="C266" s="137">
        <v>400</v>
      </c>
      <c r="D266" s="285">
        <f>'Ведомственная 2021'!G172</f>
        <v>35000</v>
      </c>
    </row>
    <row r="267" spans="1:4" ht="22.5" customHeight="1">
      <c r="A267" s="133" t="s">
        <v>164</v>
      </c>
      <c r="B267" s="136" t="s">
        <v>802</v>
      </c>
      <c r="C267" s="137">
        <v>200</v>
      </c>
      <c r="D267" s="285">
        <f>'Ведомственная 2021'!G173</f>
        <v>140000</v>
      </c>
    </row>
    <row r="268" spans="1:4" ht="30.75">
      <c r="A268" s="132" t="s">
        <v>525</v>
      </c>
      <c r="B268" s="139" t="s">
        <v>526</v>
      </c>
      <c r="C268" s="160"/>
      <c r="D268" s="187">
        <f>D269</f>
        <v>4011017.26</v>
      </c>
    </row>
    <row r="269" spans="1:4" ht="15">
      <c r="A269" s="240" t="s">
        <v>527</v>
      </c>
      <c r="B269" s="136" t="s">
        <v>526</v>
      </c>
      <c r="C269" s="137">
        <v>400</v>
      </c>
      <c r="D269" s="285">
        <f>'Ведомственная 2021'!G175</f>
        <v>4011017.26</v>
      </c>
    </row>
    <row r="270" spans="1:4" ht="30.75">
      <c r="A270" s="150" t="s">
        <v>14</v>
      </c>
      <c r="B270" s="227" t="s">
        <v>214</v>
      </c>
      <c r="C270" s="160"/>
      <c r="D270" s="187">
        <f>D271</f>
        <v>9681807</v>
      </c>
    </row>
    <row r="271" spans="1:4" ht="21" customHeight="1">
      <c r="A271" s="140" t="s">
        <v>164</v>
      </c>
      <c r="B271" s="161" t="s">
        <v>214</v>
      </c>
      <c r="C271" s="137">
        <v>200</v>
      </c>
      <c r="D271" s="144">
        <f>'Ведомственная 2021'!G177</f>
        <v>9681807</v>
      </c>
    </row>
    <row r="272" spans="1:4" ht="21" customHeight="1">
      <c r="A272" s="150" t="s">
        <v>795</v>
      </c>
      <c r="B272" s="230" t="s">
        <v>796</v>
      </c>
      <c r="C272" s="137"/>
      <c r="D272" s="143">
        <f>D273</f>
        <v>120000</v>
      </c>
    </row>
    <row r="273" spans="1:4" ht="21" customHeight="1">
      <c r="A273" s="150" t="s">
        <v>797</v>
      </c>
      <c r="B273" s="139" t="s">
        <v>798</v>
      </c>
      <c r="C273" s="137"/>
      <c r="D273" s="143">
        <f>D274</f>
        <v>120000</v>
      </c>
    </row>
    <row r="274" spans="1:4" ht="21" customHeight="1">
      <c r="A274" s="140" t="s">
        <v>799</v>
      </c>
      <c r="B274" s="161" t="s">
        <v>800</v>
      </c>
      <c r="C274" s="137"/>
      <c r="D274" s="144">
        <f>D275</f>
        <v>120000</v>
      </c>
    </row>
    <row r="275" spans="1:4" ht="21" customHeight="1">
      <c r="A275" s="140" t="s">
        <v>164</v>
      </c>
      <c r="B275" s="161" t="s">
        <v>800</v>
      </c>
      <c r="C275" s="137">
        <v>200</v>
      </c>
      <c r="D275" s="144">
        <f>'Ведомственная 2021'!G181</f>
        <v>120000</v>
      </c>
    </row>
    <row r="276" spans="1:4" ht="30.75">
      <c r="A276" s="283" t="s">
        <v>657</v>
      </c>
      <c r="B276" s="139" t="s">
        <v>399</v>
      </c>
      <c r="C276" s="160"/>
      <c r="D276" s="187">
        <f>D277+D284</f>
        <v>360992</v>
      </c>
    </row>
    <row r="277" spans="1:4" ht="46.5">
      <c r="A277" s="283" t="s">
        <v>658</v>
      </c>
      <c r="B277" s="139" t="s">
        <v>474</v>
      </c>
      <c r="C277" s="160"/>
      <c r="D277" s="187">
        <f>D278</f>
        <v>330992</v>
      </c>
    </row>
    <row r="278" spans="1:4" ht="30.75">
      <c r="A278" s="283" t="s">
        <v>228</v>
      </c>
      <c r="B278" s="139" t="s">
        <v>477</v>
      </c>
      <c r="C278" s="160"/>
      <c r="D278" s="187">
        <f>D279+D282</f>
        <v>330992</v>
      </c>
    </row>
    <row r="279" spans="1:4" ht="30.75">
      <c r="A279" s="240" t="s">
        <v>333</v>
      </c>
      <c r="B279" s="161" t="s">
        <v>229</v>
      </c>
      <c r="C279" s="137"/>
      <c r="D279" s="285">
        <f>D280+D281</f>
        <v>311000</v>
      </c>
    </row>
    <row r="280" spans="1:4" ht="46.5">
      <c r="A280" s="140" t="s">
        <v>54</v>
      </c>
      <c r="B280" s="161" t="s">
        <v>229</v>
      </c>
      <c r="C280" s="146">
        <v>100</v>
      </c>
      <c r="D280" s="144">
        <f>'Ведомственная 2021'!G314</f>
        <v>153660</v>
      </c>
    </row>
    <row r="281" spans="1:4" ht="15">
      <c r="A281" s="140" t="s">
        <v>164</v>
      </c>
      <c r="B281" s="161" t="s">
        <v>229</v>
      </c>
      <c r="C281" s="146">
        <v>200</v>
      </c>
      <c r="D281" s="144">
        <f>'Ведомственная 2021'!G315</f>
        <v>157340</v>
      </c>
    </row>
    <row r="282" spans="1:4" ht="23.25" customHeight="1">
      <c r="A282" s="132" t="s">
        <v>184</v>
      </c>
      <c r="B282" s="139" t="s">
        <v>594</v>
      </c>
      <c r="C282" s="145"/>
      <c r="D282" s="143">
        <f>D283</f>
        <v>19992</v>
      </c>
    </row>
    <row r="283" spans="1:4" ht="46.5">
      <c r="A283" s="133" t="s">
        <v>54</v>
      </c>
      <c r="B283" s="136" t="s">
        <v>594</v>
      </c>
      <c r="C283" s="146">
        <v>100</v>
      </c>
      <c r="D283" s="144">
        <f>'Ведомственная 2021'!G317</f>
        <v>19992</v>
      </c>
    </row>
    <row r="284" spans="1:4" ht="46.5">
      <c r="A284" s="150" t="s">
        <v>680</v>
      </c>
      <c r="B284" s="227" t="s">
        <v>424</v>
      </c>
      <c r="C284" s="145"/>
      <c r="D284" s="143">
        <f>D285+D288+D291</f>
        <v>30000</v>
      </c>
    </row>
    <row r="285" spans="1:4" ht="30.75">
      <c r="A285" s="150" t="s">
        <v>146</v>
      </c>
      <c r="B285" s="227" t="s">
        <v>443</v>
      </c>
      <c r="C285" s="145"/>
      <c r="D285" s="143">
        <f>D286</f>
        <v>10000</v>
      </c>
    </row>
    <row r="286" spans="1:4" ht="30.75">
      <c r="A286" s="140" t="s">
        <v>286</v>
      </c>
      <c r="B286" s="161" t="s">
        <v>210</v>
      </c>
      <c r="C286" s="146"/>
      <c r="D286" s="144">
        <f>D287</f>
        <v>10000</v>
      </c>
    </row>
    <row r="287" spans="1:4" ht="18.75" customHeight="1">
      <c r="A287" s="140" t="s">
        <v>164</v>
      </c>
      <c r="B287" s="161" t="s">
        <v>210</v>
      </c>
      <c r="C287" s="146">
        <v>200</v>
      </c>
      <c r="D287" s="144">
        <f>'Ведомственная 2021'!G148</f>
        <v>10000</v>
      </c>
    </row>
    <row r="288" spans="1:4" ht="30.75">
      <c r="A288" s="150" t="s">
        <v>209</v>
      </c>
      <c r="B288" s="230" t="s">
        <v>444</v>
      </c>
      <c r="C288" s="145"/>
      <c r="D288" s="143">
        <f>D289</f>
        <v>15000</v>
      </c>
    </row>
    <row r="289" spans="1:4" ht="30.75">
      <c r="A289" s="140" t="s">
        <v>286</v>
      </c>
      <c r="B289" s="136" t="s">
        <v>32</v>
      </c>
      <c r="C289" s="146"/>
      <c r="D289" s="144">
        <f>D290</f>
        <v>15000</v>
      </c>
    </row>
    <row r="290" spans="1:4" ht="18.75" customHeight="1">
      <c r="A290" s="140" t="s">
        <v>164</v>
      </c>
      <c r="B290" s="136" t="s">
        <v>32</v>
      </c>
      <c r="C290" s="146">
        <v>200</v>
      </c>
      <c r="D290" s="144">
        <f>'Ведомственная 2021'!G151</f>
        <v>15000</v>
      </c>
    </row>
    <row r="291" spans="1:4" ht="30.75">
      <c r="A291" s="150" t="s">
        <v>163</v>
      </c>
      <c r="B291" s="154" t="s">
        <v>445</v>
      </c>
      <c r="C291" s="151"/>
      <c r="D291" s="143">
        <f>D292</f>
        <v>5000</v>
      </c>
    </row>
    <row r="292" spans="1:4" ht="30.75">
      <c r="A292" s="140" t="s">
        <v>286</v>
      </c>
      <c r="B292" s="136" t="s">
        <v>162</v>
      </c>
      <c r="C292" s="149"/>
      <c r="D292" s="144">
        <f>D293</f>
        <v>5000</v>
      </c>
    </row>
    <row r="293" spans="1:4" ht="18.75" customHeight="1">
      <c r="A293" s="140" t="s">
        <v>164</v>
      </c>
      <c r="B293" s="136" t="s">
        <v>162</v>
      </c>
      <c r="C293" s="149">
        <v>200</v>
      </c>
      <c r="D293" s="144">
        <f>'Ведомственная 2021'!G154</f>
        <v>5000</v>
      </c>
    </row>
    <row r="294" spans="1:4" ht="46.5">
      <c r="A294" s="288" t="s">
        <v>627</v>
      </c>
      <c r="B294" s="139" t="s">
        <v>398</v>
      </c>
      <c r="C294" s="160"/>
      <c r="D294" s="187">
        <f>D295+D299</f>
        <v>484000</v>
      </c>
    </row>
    <row r="295" spans="1:4" ht="93">
      <c r="A295" s="150" t="s">
        <v>628</v>
      </c>
      <c r="B295" s="154" t="s">
        <v>475</v>
      </c>
      <c r="C295" s="148"/>
      <c r="D295" s="143">
        <f>D296</f>
        <v>10000</v>
      </c>
    </row>
    <row r="296" spans="1:4" ht="30.75">
      <c r="A296" s="290" t="s">
        <v>372</v>
      </c>
      <c r="B296" s="139" t="s">
        <v>476</v>
      </c>
      <c r="C296" s="160"/>
      <c r="D296" s="143">
        <f>D297</f>
        <v>10000</v>
      </c>
    </row>
    <row r="297" spans="1:4" ht="30.75">
      <c r="A297" s="140" t="s">
        <v>59</v>
      </c>
      <c r="B297" s="161" t="s">
        <v>371</v>
      </c>
      <c r="C297" s="162"/>
      <c r="D297" s="144">
        <f>D298</f>
        <v>10000</v>
      </c>
    </row>
    <row r="298" spans="1:4" ht="20.25" customHeight="1">
      <c r="A298" s="140" t="s">
        <v>164</v>
      </c>
      <c r="B298" s="161" t="s">
        <v>371</v>
      </c>
      <c r="C298" s="146">
        <v>200</v>
      </c>
      <c r="D298" s="144">
        <f>'Ведомственная 2021'!G129</f>
        <v>10000</v>
      </c>
    </row>
    <row r="299" spans="1:4" ht="20.25" customHeight="1">
      <c r="A299" s="150" t="s">
        <v>571</v>
      </c>
      <c r="B299" s="139" t="s">
        <v>425</v>
      </c>
      <c r="C299" s="146"/>
      <c r="D299" s="143">
        <f>D300+D303+D306+D309</f>
        <v>474000</v>
      </c>
    </row>
    <row r="300" spans="1:4" ht="30.75">
      <c r="A300" s="132" t="s">
        <v>160</v>
      </c>
      <c r="B300" s="139" t="s">
        <v>440</v>
      </c>
      <c r="C300" s="160"/>
      <c r="D300" s="143">
        <f>D301</f>
        <v>10000</v>
      </c>
    </row>
    <row r="301" spans="1:4" ht="30.75">
      <c r="A301" s="140" t="s">
        <v>59</v>
      </c>
      <c r="B301" s="161" t="s">
        <v>161</v>
      </c>
      <c r="C301" s="162"/>
      <c r="D301" s="144">
        <f>D302</f>
        <v>10000</v>
      </c>
    </row>
    <row r="302" spans="1:4" ht="18" customHeight="1">
      <c r="A302" s="140" t="s">
        <v>164</v>
      </c>
      <c r="B302" s="161" t="s">
        <v>161</v>
      </c>
      <c r="C302" s="146">
        <v>200</v>
      </c>
      <c r="D302" s="144">
        <f>'Ведомственная 2021'!G133</f>
        <v>10000</v>
      </c>
    </row>
    <row r="303" spans="1:4" ht="18" customHeight="1">
      <c r="A303" s="132" t="s">
        <v>207</v>
      </c>
      <c r="B303" s="227" t="s">
        <v>441</v>
      </c>
      <c r="C303" s="146"/>
      <c r="D303" s="143">
        <f>D304</f>
        <v>254000</v>
      </c>
    </row>
    <row r="304" spans="1:4" ht="30.75">
      <c r="A304" s="140" t="s">
        <v>59</v>
      </c>
      <c r="B304" s="161" t="s">
        <v>289</v>
      </c>
      <c r="C304" s="231"/>
      <c r="D304" s="144">
        <f>D305</f>
        <v>254000</v>
      </c>
    </row>
    <row r="305" spans="1:4" ht="18.75" customHeight="1">
      <c r="A305" s="140" t="s">
        <v>164</v>
      </c>
      <c r="B305" s="161" t="s">
        <v>289</v>
      </c>
      <c r="C305" s="146">
        <v>200</v>
      </c>
      <c r="D305" s="144">
        <f>'Ведомственная 2021'!G136</f>
        <v>254000</v>
      </c>
    </row>
    <row r="306" spans="1:4" ht="30.75">
      <c r="A306" s="132" t="s">
        <v>208</v>
      </c>
      <c r="B306" s="227" t="s">
        <v>442</v>
      </c>
      <c r="C306" s="146"/>
      <c r="D306" s="143">
        <f>D307</f>
        <v>10000</v>
      </c>
    </row>
    <row r="307" spans="1:4" ht="30.75">
      <c r="A307" s="140" t="s">
        <v>59</v>
      </c>
      <c r="B307" s="161" t="s">
        <v>290</v>
      </c>
      <c r="C307" s="231"/>
      <c r="D307" s="144">
        <f>D308</f>
        <v>10000</v>
      </c>
    </row>
    <row r="308" spans="1:4" ht="18.75" customHeight="1">
      <c r="A308" s="140" t="s">
        <v>164</v>
      </c>
      <c r="B308" s="161" t="s">
        <v>290</v>
      </c>
      <c r="C308" s="146">
        <v>200</v>
      </c>
      <c r="D308" s="144">
        <f>'Ведомственная 2021'!G139</f>
        <v>10000</v>
      </c>
    </row>
    <row r="309" spans="1:4" ht="18.75" customHeight="1">
      <c r="A309" s="163" t="s">
        <v>607</v>
      </c>
      <c r="B309" s="139" t="s">
        <v>608</v>
      </c>
      <c r="C309" s="145"/>
      <c r="D309" s="144">
        <f>D310</f>
        <v>200000</v>
      </c>
    </row>
    <row r="310" spans="1:4" ht="18.75" customHeight="1">
      <c r="A310" s="164" t="s">
        <v>609</v>
      </c>
      <c r="B310" s="136" t="s">
        <v>610</v>
      </c>
      <c r="C310" s="146"/>
      <c r="D310" s="144">
        <f>D311</f>
        <v>200000</v>
      </c>
    </row>
    <row r="311" spans="1:4" ht="18.75" customHeight="1">
      <c r="A311" s="133" t="s">
        <v>164</v>
      </c>
      <c r="B311" s="136" t="s">
        <v>610</v>
      </c>
      <c r="C311" s="146">
        <v>200</v>
      </c>
      <c r="D311" s="144">
        <f>'Ведомственная 2021'!G142</f>
        <v>200000</v>
      </c>
    </row>
    <row r="312" spans="1:4" ht="46.5">
      <c r="A312" s="288" t="s">
        <v>660</v>
      </c>
      <c r="B312" s="227" t="s">
        <v>387</v>
      </c>
      <c r="C312" s="233"/>
      <c r="D312" s="187">
        <f>D313+D317</f>
        <v>8952909</v>
      </c>
    </row>
    <row r="313" spans="1:4" ht="51.75" customHeight="1">
      <c r="A313" s="283" t="s">
        <v>681</v>
      </c>
      <c r="B313" s="227" t="s">
        <v>406</v>
      </c>
      <c r="C313" s="233"/>
      <c r="D313" s="187">
        <f>D314</f>
        <v>6040401</v>
      </c>
    </row>
    <row r="314" spans="1:4" ht="30.75">
      <c r="A314" s="132" t="s">
        <v>253</v>
      </c>
      <c r="B314" s="227" t="s">
        <v>473</v>
      </c>
      <c r="C314" s="233"/>
      <c r="D314" s="187">
        <f>D315</f>
        <v>6040401</v>
      </c>
    </row>
    <row r="315" spans="1:4" ht="30.75">
      <c r="A315" s="286" t="s">
        <v>236</v>
      </c>
      <c r="B315" s="161" t="s">
        <v>252</v>
      </c>
      <c r="C315" s="231"/>
      <c r="D315" s="285">
        <f>D316</f>
        <v>6040401</v>
      </c>
    </row>
    <row r="316" spans="1:4" ht="15">
      <c r="A316" s="291" t="s">
        <v>305</v>
      </c>
      <c r="B316" s="161" t="s">
        <v>252</v>
      </c>
      <c r="C316" s="146">
        <v>500</v>
      </c>
      <c r="D316" s="144">
        <f>'Ведомственная 2021'!G374</f>
        <v>6040401</v>
      </c>
    </row>
    <row r="317" spans="1:4" ht="53.25" customHeight="1">
      <c r="A317" s="227" t="s">
        <v>614</v>
      </c>
      <c r="B317" s="227" t="s">
        <v>388</v>
      </c>
      <c r="C317" s="233"/>
      <c r="D317" s="187">
        <f>D318</f>
        <v>2912508</v>
      </c>
    </row>
    <row r="318" spans="1:4" ht="30.75">
      <c r="A318" s="132" t="s">
        <v>368</v>
      </c>
      <c r="B318" s="227" t="s">
        <v>389</v>
      </c>
      <c r="C318" s="233"/>
      <c r="D318" s="187">
        <f>D319</f>
        <v>2912508</v>
      </c>
    </row>
    <row r="319" spans="1:4" ht="15.75" customHeight="1">
      <c r="A319" s="292" t="s">
        <v>184</v>
      </c>
      <c r="B319" s="161" t="s">
        <v>244</v>
      </c>
      <c r="C319" s="231"/>
      <c r="D319" s="285">
        <f>D320+D321</f>
        <v>2912508</v>
      </c>
    </row>
    <row r="320" spans="1:4" ht="46.5">
      <c r="A320" s="140" t="s">
        <v>54</v>
      </c>
      <c r="B320" s="161" t="s">
        <v>244</v>
      </c>
      <c r="C320" s="146">
        <v>100</v>
      </c>
      <c r="D320" s="144">
        <f>'Ведомственная 2021'!G335</f>
        <v>2550508</v>
      </c>
    </row>
    <row r="321" spans="1:4" ht="18.75" customHeight="1">
      <c r="A321" s="140" t="s">
        <v>164</v>
      </c>
      <c r="B321" s="161" t="s">
        <v>244</v>
      </c>
      <c r="C321" s="146">
        <v>200</v>
      </c>
      <c r="D321" s="144">
        <f>'Ведомственная 2021'!G336</f>
        <v>362000</v>
      </c>
    </row>
    <row r="322" spans="1:4" ht="29.25" customHeight="1">
      <c r="A322" s="283" t="s">
        <v>632</v>
      </c>
      <c r="B322" s="227" t="s">
        <v>400</v>
      </c>
      <c r="C322" s="233"/>
      <c r="D322" s="187">
        <f>D323+D327</f>
        <v>394898</v>
      </c>
    </row>
    <row r="323" spans="1:4" ht="46.5">
      <c r="A323" s="150" t="s">
        <v>633</v>
      </c>
      <c r="B323" s="227" t="s">
        <v>423</v>
      </c>
      <c r="C323" s="233"/>
      <c r="D323" s="187">
        <f>D324</f>
        <v>34000</v>
      </c>
    </row>
    <row r="324" spans="1:4" ht="35.25" customHeight="1">
      <c r="A324" s="132" t="s">
        <v>369</v>
      </c>
      <c r="B324" s="227" t="s">
        <v>446</v>
      </c>
      <c r="C324" s="233"/>
      <c r="D324" s="187">
        <f>D325</f>
        <v>34000</v>
      </c>
    </row>
    <row r="325" spans="1:4" ht="15">
      <c r="A325" s="140" t="s">
        <v>172</v>
      </c>
      <c r="B325" s="228" t="s">
        <v>254</v>
      </c>
      <c r="C325" s="231"/>
      <c r="D325" s="285">
        <f>D326</f>
        <v>34000</v>
      </c>
    </row>
    <row r="326" spans="1:4" ht="30.75">
      <c r="A326" s="140" t="s">
        <v>55</v>
      </c>
      <c r="B326" s="228" t="s">
        <v>254</v>
      </c>
      <c r="C326" s="146">
        <v>600</v>
      </c>
      <c r="D326" s="144">
        <f>'Ведомственная 2021'!G382</f>
        <v>34000</v>
      </c>
    </row>
    <row r="327" spans="1:4" ht="46.5">
      <c r="A327" s="283" t="s">
        <v>682</v>
      </c>
      <c r="B327" s="227" t="s">
        <v>422</v>
      </c>
      <c r="C327" s="233"/>
      <c r="D327" s="187">
        <f>D328</f>
        <v>360898</v>
      </c>
    </row>
    <row r="328" spans="1:4" ht="46.5">
      <c r="A328" s="283" t="s">
        <v>211</v>
      </c>
      <c r="B328" s="227" t="s">
        <v>447</v>
      </c>
      <c r="C328" s="233"/>
      <c r="D328" s="187">
        <f>D329+D332</f>
        <v>360898</v>
      </c>
    </row>
    <row r="329" spans="1:4" ht="15">
      <c r="A329" s="286" t="s">
        <v>3</v>
      </c>
      <c r="B329" s="161" t="s">
        <v>212</v>
      </c>
      <c r="C329" s="231"/>
      <c r="D329" s="285">
        <f>D330+D331</f>
        <v>311000</v>
      </c>
    </row>
    <row r="330" spans="1:4" ht="46.5">
      <c r="A330" s="140" t="s">
        <v>54</v>
      </c>
      <c r="B330" s="161" t="s">
        <v>212</v>
      </c>
      <c r="C330" s="146">
        <v>100</v>
      </c>
      <c r="D330" s="144">
        <f>'Ведомственная 2021'!G161</f>
        <v>305800</v>
      </c>
    </row>
    <row r="331" spans="1:4" ht="15">
      <c r="A331" s="140" t="s">
        <v>164</v>
      </c>
      <c r="B331" s="161" t="s">
        <v>212</v>
      </c>
      <c r="C331" s="146">
        <v>200</v>
      </c>
      <c r="D331" s="144">
        <f>'Ведомственная 2021'!G162</f>
        <v>5200</v>
      </c>
    </row>
    <row r="332" spans="1:4" ht="24.75" customHeight="1">
      <c r="A332" s="150" t="s">
        <v>190</v>
      </c>
      <c r="B332" s="139" t="s">
        <v>593</v>
      </c>
      <c r="C332" s="145"/>
      <c r="D332" s="143">
        <f>D333</f>
        <v>49898</v>
      </c>
    </row>
    <row r="333" spans="1:4" ht="49.5" customHeight="1">
      <c r="A333" s="133" t="s">
        <v>54</v>
      </c>
      <c r="B333" s="136" t="s">
        <v>593</v>
      </c>
      <c r="C333" s="146">
        <v>100</v>
      </c>
      <c r="D333" s="144">
        <f>'Ведомственная 2021'!G164</f>
        <v>49898</v>
      </c>
    </row>
    <row r="334" spans="1:4" ht="30.75">
      <c r="A334" s="150" t="s">
        <v>637</v>
      </c>
      <c r="B334" s="139" t="s">
        <v>402</v>
      </c>
      <c r="C334" s="160"/>
      <c r="D334" s="143">
        <f>D339+D335</f>
        <v>279000</v>
      </c>
    </row>
    <row r="335" spans="1:4" ht="33.75" customHeight="1">
      <c r="A335" s="150" t="s">
        <v>638</v>
      </c>
      <c r="B335" s="139" t="s">
        <v>420</v>
      </c>
      <c r="C335" s="160"/>
      <c r="D335" s="143">
        <f>D336</f>
        <v>196840.92</v>
      </c>
    </row>
    <row r="336" spans="1:4" ht="30.75">
      <c r="A336" s="150" t="s">
        <v>24</v>
      </c>
      <c r="B336" s="139" t="s">
        <v>449</v>
      </c>
      <c r="C336" s="160"/>
      <c r="D336" s="143">
        <f>D337</f>
        <v>196840.92</v>
      </c>
    </row>
    <row r="337" spans="1:4" ht="30.75">
      <c r="A337" s="140" t="s">
        <v>25</v>
      </c>
      <c r="B337" s="136" t="s">
        <v>26</v>
      </c>
      <c r="C337" s="137"/>
      <c r="D337" s="144">
        <f>D338</f>
        <v>196840.92</v>
      </c>
    </row>
    <row r="338" spans="1:4" ht="18.75" customHeight="1">
      <c r="A338" s="140" t="s">
        <v>164</v>
      </c>
      <c r="B338" s="136" t="s">
        <v>26</v>
      </c>
      <c r="C338" s="137">
        <v>200</v>
      </c>
      <c r="D338" s="144">
        <f>'Ведомственная 2021'!G187</f>
        <v>196840.92</v>
      </c>
    </row>
    <row r="339" spans="1:4" ht="46.5">
      <c r="A339" s="150" t="s">
        <v>639</v>
      </c>
      <c r="B339" s="139" t="s">
        <v>419</v>
      </c>
      <c r="C339" s="160"/>
      <c r="D339" s="143">
        <f>D340+D343+D346</f>
        <v>82159.08</v>
      </c>
    </row>
    <row r="340" spans="1:4" ht="30.75">
      <c r="A340" s="150" t="s">
        <v>343</v>
      </c>
      <c r="B340" s="139" t="s">
        <v>450</v>
      </c>
      <c r="C340" s="160"/>
      <c r="D340" s="143">
        <f>D341</f>
        <v>50000</v>
      </c>
    </row>
    <row r="341" spans="1:4" ht="30.75">
      <c r="A341" s="140" t="s">
        <v>25</v>
      </c>
      <c r="B341" s="136" t="s">
        <v>135</v>
      </c>
      <c r="C341" s="137"/>
      <c r="D341" s="144">
        <f>D342</f>
        <v>50000</v>
      </c>
    </row>
    <row r="342" spans="1:4" ht="18.75" customHeight="1">
      <c r="A342" s="245" t="s">
        <v>164</v>
      </c>
      <c r="B342" s="136" t="s">
        <v>135</v>
      </c>
      <c r="C342" s="137">
        <v>200</v>
      </c>
      <c r="D342" s="144">
        <f>'Ведомственная 2021'!G191</f>
        <v>50000</v>
      </c>
    </row>
    <row r="343" spans="1:4" ht="83.25" customHeight="1">
      <c r="A343" s="244" t="s">
        <v>375</v>
      </c>
      <c r="B343" s="139" t="s">
        <v>451</v>
      </c>
      <c r="C343" s="160"/>
      <c r="D343" s="143">
        <f>D344</f>
        <v>32159.08</v>
      </c>
    </row>
    <row r="344" spans="1:4" ht="34.5" customHeight="1">
      <c r="A344" s="140" t="s">
        <v>25</v>
      </c>
      <c r="B344" s="136" t="s">
        <v>376</v>
      </c>
      <c r="C344" s="137"/>
      <c r="D344" s="144">
        <f>D345</f>
        <v>32159.08</v>
      </c>
    </row>
    <row r="345" spans="1:4" ht="18.75" customHeight="1">
      <c r="A345" s="245" t="s">
        <v>164</v>
      </c>
      <c r="B345" s="136" t="s">
        <v>376</v>
      </c>
      <c r="C345" s="137">
        <v>200</v>
      </c>
      <c r="D345" s="144">
        <f>'Ведомственная 2021'!G194</f>
        <v>32159.08</v>
      </c>
    </row>
    <row r="346" spans="1:4" ht="66" customHeight="1">
      <c r="A346" s="244" t="s">
        <v>520</v>
      </c>
      <c r="B346" s="139" t="s">
        <v>522</v>
      </c>
      <c r="C346" s="160"/>
      <c r="D346" s="143">
        <f>D347</f>
        <v>0</v>
      </c>
    </row>
    <row r="347" spans="1:4" ht="34.5" customHeight="1">
      <c r="A347" s="140" t="s">
        <v>25</v>
      </c>
      <c r="B347" s="136" t="s">
        <v>521</v>
      </c>
      <c r="C347" s="137"/>
      <c r="D347" s="144">
        <f>D348</f>
        <v>0</v>
      </c>
    </row>
    <row r="348" spans="1:4" ht="18.75" customHeight="1">
      <c r="A348" s="245" t="s">
        <v>164</v>
      </c>
      <c r="B348" s="136" t="s">
        <v>521</v>
      </c>
      <c r="C348" s="137">
        <v>200</v>
      </c>
      <c r="D348" s="144">
        <f>'Ведомственная 2021'!G197</f>
        <v>0</v>
      </c>
    </row>
    <row r="349" spans="1:4" ht="46.5">
      <c r="A349" s="150" t="s">
        <v>625</v>
      </c>
      <c r="B349" s="227" t="s">
        <v>396</v>
      </c>
      <c r="C349" s="145"/>
      <c r="D349" s="143">
        <f>D350</f>
        <v>30000</v>
      </c>
    </row>
    <row r="350" spans="1:4" ht="62.25">
      <c r="A350" s="150" t="s">
        <v>664</v>
      </c>
      <c r="B350" s="227" t="s">
        <v>427</v>
      </c>
      <c r="C350" s="145"/>
      <c r="D350" s="143">
        <f>D351</f>
        <v>30000</v>
      </c>
    </row>
    <row r="351" spans="1:4" ht="46.5">
      <c r="A351" s="150" t="s">
        <v>7</v>
      </c>
      <c r="B351" s="227" t="s">
        <v>439</v>
      </c>
      <c r="C351" s="145"/>
      <c r="D351" s="143">
        <f>D352</f>
        <v>30000</v>
      </c>
    </row>
    <row r="352" spans="1:4" ht="15">
      <c r="A352" s="140" t="s">
        <v>8</v>
      </c>
      <c r="B352" s="161" t="s">
        <v>9</v>
      </c>
      <c r="C352" s="146"/>
      <c r="D352" s="144">
        <f>D353</f>
        <v>30000</v>
      </c>
    </row>
    <row r="353" spans="1:4" ht="15">
      <c r="A353" s="140" t="s">
        <v>306</v>
      </c>
      <c r="B353" s="161" t="s">
        <v>9</v>
      </c>
      <c r="C353" s="146">
        <v>300</v>
      </c>
      <c r="D353" s="144">
        <f>'Ведомственная 2021'!G100</f>
        <v>30000</v>
      </c>
    </row>
    <row r="354" spans="1:4" ht="46.5">
      <c r="A354" s="152" t="s">
        <v>611</v>
      </c>
      <c r="B354" s="139" t="s">
        <v>383</v>
      </c>
      <c r="C354" s="146"/>
      <c r="D354" s="143">
        <f>D355</f>
        <v>357695</v>
      </c>
    </row>
    <row r="355" spans="1:4" ht="78">
      <c r="A355" s="152" t="s">
        <v>612</v>
      </c>
      <c r="B355" s="139" t="s">
        <v>384</v>
      </c>
      <c r="C355" s="146"/>
      <c r="D355" s="143">
        <f>D356</f>
        <v>357695</v>
      </c>
    </row>
    <row r="356" spans="1:4" ht="46.5">
      <c r="A356" s="152" t="s">
        <v>564</v>
      </c>
      <c r="B356" s="139" t="s">
        <v>466</v>
      </c>
      <c r="C356" s="146"/>
      <c r="D356" s="143">
        <f>D357+D359</f>
        <v>357695</v>
      </c>
    </row>
    <row r="357" spans="1:4" ht="36" customHeight="1">
      <c r="A357" s="157" t="s">
        <v>565</v>
      </c>
      <c r="B357" s="154" t="s">
        <v>137</v>
      </c>
      <c r="C357" s="146"/>
      <c r="D357" s="143">
        <f>D358</f>
        <v>326595</v>
      </c>
    </row>
    <row r="358" spans="1:4" ht="18.75" customHeight="1">
      <c r="A358" s="140" t="s">
        <v>164</v>
      </c>
      <c r="B358" s="155" t="s">
        <v>137</v>
      </c>
      <c r="C358" s="146">
        <v>200</v>
      </c>
      <c r="D358" s="144">
        <f>'Ведомственная 2021'!G286</f>
        <v>326595</v>
      </c>
    </row>
    <row r="359" spans="1:4" ht="46.5">
      <c r="A359" s="150" t="s">
        <v>566</v>
      </c>
      <c r="B359" s="139" t="s">
        <v>237</v>
      </c>
      <c r="C359" s="148"/>
      <c r="D359" s="143">
        <f>D360</f>
        <v>31100</v>
      </c>
    </row>
    <row r="360" spans="1:4" ht="46.5">
      <c r="A360" s="140" t="s">
        <v>54</v>
      </c>
      <c r="B360" s="136" t="s">
        <v>237</v>
      </c>
      <c r="C360" s="149">
        <v>100</v>
      </c>
      <c r="D360" s="144">
        <f>'Ведомственная 2021'!G33</f>
        <v>31100</v>
      </c>
    </row>
    <row r="361" spans="1:4" ht="15">
      <c r="A361" s="283" t="s">
        <v>188</v>
      </c>
      <c r="B361" s="227" t="s">
        <v>377</v>
      </c>
      <c r="C361" s="233"/>
      <c r="D361" s="187">
        <f>D362</f>
        <v>1492795</v>
      </c>
    </row>
    <row r="362" spans="1:4" ht="15">
      <c r="A362" s="283" t="s">
        <v>189</v>
      </c>
      <c r="B362" s="227" t="s">
        <v>378</v>
      </c>
      <c r="C362" s="233"/>
      <c r="D362" s="187">
        <f>D363</f>
        <v>1492795</v>
      </c>
    </row>
    <row r="363" spans="1:4" ht="15">
      <c r="A363" s="140" t="s">
        <v>190</v>
      </c>
      <c r="B363" s="228" t="s">
        <v>185</v>
      </c>
      <c r="C363" s="231"/>
      <c r="D363" s="285">
        <f>D364</f>
        <v>1492795</v>
      </c>
    </row>
    <row r="364" spans="1:4" ht="46.5">
      <c r="A364" s="140" t="s">
        <v>54</v>
      </c>
      <c r="B364" s="228" t="s">
        <v>185</v>
      </c>
      <c r="C364" s="146">
        <v>100</v>
      </c>
      <c r="D364" s="173">
        <f>'Ведомственная 2021'!G22</f>
        <v>1492795</v>
      </c>
    </row>
    <row r="365" spans="1:4" ht="15">
      <c r="A365" s="288" t="s">
        <v>37</v>
      </c>
      <c r="B365" s="227" t="s">
        <v>381</v>
      </c>
      <c r="C365" s="233"/>
      <c r="D365" s="187">
        <f>D366</f>
        <v>15443488.84</v>
      </c>
    </row>
    <row r="366" spans="1:4" ht="15">
      <c r="A366" s="288" t="s">
        <v>39</v>
      </c>
      <c r="B366" s="227" t="s">
        <v>382</v>
      </c>
      <c r="C366" s="233"/>
      <c r="D366" s="187">
        <f>D367</f>
        <v>15443488.84</v>
      </c>
    </row>
    <row r="367" spans="1:4" ht="15">
      <c r="A367" s="292" t="s">
        <v>184</v>
      </c>
      <c r="B367" s="161" t="s">
        <v>10</v>
      </c>
      <c r="C367" s="146"/>
      <c r="D367" s="144">
        <f>D368+D369</f>
        <v>15443488.84</v>
      </c>
    </row>
    <row r="368" spans="1:4" ht="46.5">
      <c r="A368" s="140" t="s">
        <v>54</v>
      </c>
      <c r="B368" s="161" t="s">
        <v>10</v>
      </c>
      <c r="C368" s="146">
        <v>100</v>
      </c>
      <c r="D368" s="144">
        <f>'Ведомственная 2021'!G27</f>
        <v>14615096</v>
      </c>
    </row>
    <row r="369" spans="1:4" ht="18.75" customHeight="1">
      <c r="A369" s="140" t="s">
        <v>164</v>
      </c>
      <c r="B369" s="161" t="s">
        <v>10</v>
      </c>
      <c r="C369" s="146">
        <v>200</v>
      </c>
      <c r="D369" s="144">
        <f>'Ведомственная 2021'!G28</f>
        <v>828392.84</v>
      </c>
    </row>
    <row r="370" spans="1:4" ht="30.75">
      <c r="A370" s="288" t="s">
        <v>182</v>
      </c>
      <c r="B370" s="227" t="s">
        <v>379</v>
      </c>
      <c r="C370" s="233"/>
      <c r="D370" s="187">
        <f>D371</f>
        <v>1466273</v>
      </c>
    </row>
    <row r="371" spans="1:4" ht="15">
      <c r="A371" s="288" t="s">
        <v>183</v>
      </c>
      <c r="B371" s="227" t="s">
        <v>380</v>
      </c>
      <c r="C371" s="233"/>
      <c r="D371" s="187">
        <f>D372</f>
        <v>1466273</v>
      </c>
    </row>
    <row r="372" spans="1:4" ht="15">
      <c r="A372" s="292" t="s">
        <v>184</v>
      </c>
      <c r="B372" s="228" t="s">
        <v>242</v>
      </c>
      <c r="C372" s="146"/>
      <c r="D372" s="144">
        <f>D373+D374</f>
        <v>1466273</v>
      </c>
    </row>
    <row r="373" spans="1:4" ht="46.5">
      <c r="A373" s="140" t="s">
        <v>54</v>
      </c>
      <c r="B373" s="228" t="s">
        <v>242</v>
      </c>
      <c r="C373" s="146">
        <v>100</v>
      </c>
      <c r="D373" s="144">
        <f>'Ведомственная 2021'!G525</f>
        <v>1416273</v>
      </c>
    </row>
    <row r="374" spans="1:4" ht="18.75" customHeight="1">
      <c r="A374" s="140" t="s">
        <v>164</v>
      </c>
      <c r="B374" s="228" t="s">
        <v>242</v>
      </c>
      <c r="C374" s="149">
        <v>200</v>
      </c>
      <c r="D374" s="144">
        <f>'Ведомственная 2021'!G526</f>
        <v>50000</v>
      </c>
    </row>
    <row r="375" spans="1:4" ht="30.75">
      <c r="A375" s="150" t="s">
        <v>61</v>
      </c>
      <c r="B375" s="227" t="s">
        <v>397</v>
      </c>
      <c r="C375" s="233"/>
      <c r="D375" s="187">
        <f>D376</f>
        <v>10576558.17</v>
      </c>
    </row>
    <row r="376" spans="1:4" ht="15">
      <c r="A376" s="152" t="s">
        <v>523</v>
      </c>
      <c r="B376" s="227" t="s">
        <v>426</v>
      </c>
      <c r="C376" s="233"/>
      <c r="D376" s="187">
        <f>D377</f>
        <v>10576558.17</v>
      </c>
    </row>
    <row r="377" spans="1:4" ht="15">
      <c r="A377" s="293" t="s">
        <v>478</v>
      </c>
      <c r="B377" s="161" t="s">
        <v>204</v>
      </c>
      <c r="C377" s="233"/>
      <c r="D377" s="187">
        <f>D379+D378</f>
        <v>10576558.17</v>
      </c>
    </row>
    <row r="378" spans="1:4" ht="15">
      <c r="A378" s="293" t="s">
        <v>164</v>
      </c>
      <c r="B378" s="161" t="s">
        <v>204</v>
      </c>
      <c r="C378" s="162">
        <v>200</v>
      </c>
      <c r="D378" s="285">
        <f>'Ведомственная 2021'!G104</f>
        <v>48776</v>
      </c>
    </row>
    <row r="379" spans="1:4" ht="15">
      <c r="A379" s="140" t="s">
        <v>285</v>
      </c>
      <c r="B379" s="161" t="s">
        <v>204</v>
      </c>
      <c r="C379" s="146">
        <v>800</v>
      </c>
      <c r="D379" s="144">
        <f>'Ведомственная 2021'!G105</f>
        <v>10527782.17</v>
      </c>
    </row>
    <row r="380" spans="1:4" ht="15">
      <c r="A380" s="150" t="s">
        <v>38</v>
      </c>
      <c r="B380" s="227" t="s">
        <v>385</v>
      </c>
      <c r="C380" s="233"/>
      <c r="D380" s="187">
        <f>D381</f>
        <v>16339164.96</v>
      </c>
    </row>
    <row r="381" spans="1:4" ht="15">
      <c r="A381" s="150" t="s">
        <v>370</v>
      </c>
      <c r="B381" s="227" t="s">
        <v>386</v>
      </c>
      <c r="C381" s="233"/>
      <c r="D381" s="187">
        <f>D382+D391+D396+D401+D385+D394+D389+D403+D405+D387</f>
        <v>16339164.96</v>
      </c>
    </row>
    <row r="382" spans="1:4" ht="30.75">
      <c r="A382" s="150" t="s">
        <v>309</v>
      </c>
      <c r="B382" s="227" t="s">
        <v>186</v>
      </c>
      <c r="C382" s="237"/>
      <c r="D382" s="143">
        <f>D383+D384</f>
        <v>311000</v>
      </c>
    </row>
    <row r="383" spans="1:4" ht="46.5">
      <c r="A383" s="140" t="s">
        <v>54</v>
      </c>
      <c r="B383" s="161" t="s">
        <v>186</v>
      </c>
      <c r="C383" s="146">
        <v>100</v>
      </c>
      <c r="D383" s="144">
        <f>'Ведомственная 2021'!G37</f>
        <v>305800</v>
      </c>
    </row>
    <row r="384" spans="1:4" ht="21" customHeight="1">
      <c r="A384" s="140" t="s">
        <v>164</v>
      </c>
      <c r="B384" s="161" t="s">
        <v>186</v>
      </c>
      <c r="C384" s="146">
        <v>200</v>
      </c>
      <c r="D384" s="144">
        <f>'Ведомственная 2021'!G38</f>
        <v>5200</v>
      </c>
    </row>
    <row r="385" spans="1:4" ht="27" customHeight="1">
      <c r="A385" s="138" t="s">
        <v>184</v>
      </c>
      <c r="B385" s="139" t="s">
        <v>591</v>
      </c>
      <c r="C385" s="146"/>
      <c r="D385" s="143">
        <f>D386</f>
        <v>19992</v>
      </c>
    </row>
    <row r="386" spans="1:4" ht="51" customHeight="1">
      <c r="A386" s="133" t="s">
        <v>54</v>
      </c>
      <c r="B386" s="139" t="s">
        <v>591</v>
      </c>
      <c r="C386" s="146">
        <v>100</v>
      </c>
      <c r="D386" s="144">
        <f>'Ведомственная 2021'!G40</f>
        <v>19992</v>
      </c>
    </row>
    <row r="387" spans="1:4" ht="51" customHeight="1">
      <c r="A387" s="150" t="s">
        <v>836</v>
      </c>
      <c r="B387" s="139" t="s">
        <v>837</v>
      </c>
      <c r="C387" s="299"/>
      <c r="D387" s="143">
        <f>D388</f>
        <v>827</v>
      </c>
    </row>
    <row r="388" spans="1:4" ht="26.25" customHeight="1">
      <c r="A388" s="140" t="s">
        <v>164</v>
      </c>
      <c r="B388" s="136" t="s">
        <v>837</v>
      </c>
      <c r="C388" s="300">
        <v>200</v>
      </c>
      <c r="D388" s="144">
        <f>'Ведомственная 2021'!G45</f>
        <v>827</v>
      </c>
    </row>
    <row r="389" spans="1:4" ht="27" customHeight="1">
      <c r="A389" s="152" t="s">
        <v>777</v>
      </c>
      <c r="B389" s="139" t="s">
        <v>776</v>
      </c>
      <c r="C389" s="149"/>
      <c r="D389" s="143">
        <f>D390</f>
        <v>103417</v>
      </c>
    </row>
    <row r="390" spans="1:4" ht="27" customHeight="1">
      <c r="A390" s="133" t="s">
        <v>164</v>
      </c>
      <c r="B390" s="136" t="s">
        <v>776</v>
      </c>
      <c r="C390" s="149">
        <v>200</v>
      </c>
      <c r="D390" s="144">
        <f>'Ведомственная 2021'!G109</f>
        <v>103417</v>
      </c>
    </row>
    <row r="391" spans="1:4" ht="36" customHeight="1">
      <c r="A391" s="287" t="s">
        <v>524</v>
      </c>
      <c r="B391" s="139" t="s">
        <v>238</v>
      </c>
      <c r="C391" s="148"/>
      <c r="D391" s="143">
        <f>D392+D393</f>
        <v>1378800</v>
      </c>
    </row>
    <row r="392" spans="1:4" ht="53.25" customHeight="1">
      <c r="A392" s="140" t="s">
        <v>54</v>
      </c>
      <c r="B392" s="136" t="s">
        <v>238</v>
      </c>
      <c r="C392" s="149">
        <v>100</v>
      </c>
      <c r="D392" s="144">
        <f>'Ведомственная 2021'!G111</f>
        <v>1061421</v>
      </c>
    </row>
    <row r="393" spans="1:4" ht="18" customHeight="1">
      <c r="A393" s="140" t="s">
        <v>164</v>
      </c>
      <c r="B393" s="136" t="s">
        <v>238</v>
      </c>
      <c r="C393" s="149">
        <v>200</v>
      </c>
      <c r="D393" s="144">
        <f>'Ведомственная 2021'!G112</f>
        <v>317379</v>
      </c>
    </row>
    <row r="394" spans="1:4" ht="18" customHeight="1">
      <c r="A394" s="132" t="s">
        <v>184</v>
      </c>
      <c r="B394" s="139" t="s">
        <v>591</v>
      </c>
      <c r="C394" s="151"/>
      <c r="D394" s="143">
        <f>D395</f>
        <v>82708</v>
      </c>
    </row>
    <row r="395" spans="1:4" ht="57" customHeight="1">
      <c r="A395" s="133" t="s">
        <v>54</v>
      </c>
      <c r="B395" s="136" t="s">
        <v>591</v>
      </c>
      <c r="C395" s="149">
        <v>100</v>
      </c>
      <c r="D395" s="144">
        <f>'Ведомственная 2021'!G114</f>
        <v>82708</v>
      </c>
    </row>
    <row r="396" spans="1:4" ht="19.5" customHeight="1">
      <c r="A396" s="150" t="s">
        <v>171</v>
      </c>
      <c r="B396" s="139" t="s">
        <v>205</v>
      </c>
      <c r="C396" s="269"/>
      <c r="D396" s="143">
        <f>D397+D398+D400+D399</f>
        <v>13929978.96</v>
      </c>
    </row>
    <row r="397" spans="1:4" ht="51.75" customHeight="1">
      <c r="A397" s="140" t="s">
        <v>54</v>
      </c>
      <c r="B397" s="136" t="s">
        <v>205</v>
      </c>
      <c r="C397" s="270" t="s">
        <v>174</v>
      </c>
      <c r="D397" s="144">
        <f>'Ведомственная 2021'!G116</f>
        <v>7531626</v>
      </c>
    </row>
    <row r="398" spans="1:4" ht="18" customHeight="1">
      <c r="A398" s="140" t="s">
        <v>164</v>
      </c>
      <c r="B398" s="136" t="s">
        <v>205</v>
      </c>
      <c r="C398" s="270" t="s">
        <v>175</v>
      </c>
      <c r="D398" s="144">
        <f>'Ведомственная 2021'!G117</f>
        <v>6212232</v>
      </c>
    </row>
    <row r="399" spans="1:4" ht="18" customHeight="1">
      <c r="A399" s="133" t="s">
        <v>828</v>
      </c>
      <c r="B399" s="136" t="s">
        <v>205</v>
      </c>
      <c r="C399" s="270" t="s">
        <v>346</v>
      </c>
      <c r="D399" s="144">
        <f>'Ведомственная 2021'!G434</f>
        <v>99362.96</v>
      </c>
    </row>
    <row r="400" spans="1:4" ht="18" customHeight="1">
      <c r="A400" s="140" t="s">
        <v>285</v>
      </c>
      <c r="B400" s="136" t="s">
        <v>205</v>
      </c>
      <c r="C400" s="270" t="s">
        <v>168</v>
      </c>
      <c r="D400" s="144">
        <f>'Ведомственная 2021'!G118+'Ведомственная 2021'!G473</f>
        <v>86758</v>
      </c>
    </row>
    <row r="401" spans="1:4" ht="18" customHeight="1">
      <c r="A401" s="290" t="s">
        <v>60</v>
      </c>
      <c r="B401" s="139" t="s">
        <v>206</v>
      </c>
      <c r="C401" s="148"/>
      <c r="D401" s="143">
        <f>D402</f>
        <v>130000</v>
      </c>
    </row>
    <row r="402" spans="1:4" ht="18" customHeight="1">
      <c r="A402" s="140" t="s">
        <v>164</v>
      </c>
      <c r="B402" s="136" t="s">
        <v>206</v>
      </c>
      <c r="C402" s="149">
        <v>200</v>
      </c>
      <c r="D402" s="144">
        <f>'Ведомственная 2021'!G120+'Ведомственная 2021'!G531</f>
        <v>130000</v>
      </c>
    </row>
    <row r="403" spans="1:4" ht="18" customHeight="1">
      <c r="A403" s="150" t="s">
        <v>823</v>
      </c>
      <c r="B403" s="139" t="s">
        <v>824</v>
      </c>
      <c r="C403" s="151"/>
      <c r="D403" s="143">
        <f>D404</f>
        <v>342442.35</v>
      </c>
    </row>
    <row r="404" spans="1:4" ht="18" customHeight="1">
      <c r="A404" s="164" t="s">
        <v>305</v>
      </c>
      <c r="B404" s="136" t="s">
        <v>824</v>
      </c>
      <c r="C404" s="149">
        <v>500</v>
      </c>
      <c r="D404" s="144">
        <f>'Ведомственная 2021'!G122</f>
        <v>342442.35</v>
      </c>
    </row>
    <row r="405" spans="1:4" ht="18" customHeight="1">
      <c r="A405" s="150" t="s">
        <v>825</v>
      </c>
      <c r="B405" s="139" t="s">
        <v>826</v>
      </c>
      <c r="C405" s="151"/>
      <c r="D405" s="143">
        <f>D406</f>
        <v>39999.65</v>
      </c>
    </row>
    <row r="406" spans="1:4" ht="18" customHeight="1">
      <c r="A406" s="164" t="s">
        <v>305</v>
      </c>
      <c r="B406" s="136" t="s">
        <v>826</v>
      </c>
      <c r="C406" s="149">
        <v>500</v>
      </c>
      <c r="D406" s="144">
        <f>'Ведомственная 2021'!G279</f>
        <v>39999.65</v>
      </c>
    </row>
    <row r="407" spans="1:4" ht="18" customHeight="1">
      <c r="A407" s="139" t="s">
        <v>142</v>
      </c>
      <c r="B407" s="139" t="s">
        <v>390</v>
      </c>
      <c r="C407" s="149"/>
      <c r="D407" s="143">
        <f>D408</f>
        <v>400000</v>
      </c>
    </row>
    <row r="408" spans="1:4" ht="18" customHeight="1">
      <c r="A408" s="131" t="s">
        <v>6</v>
      </c>
      <c r="B408" s="139" t="s">
        <v>391</v>
      </c>
      <c r="C408" s="149"/>
      <c r="D408" s="143">
        <f>D409</f>
        <v>400000</v>
      </c>
    </row>
    <row r="409" spans="1:4" ht="15">
      <c r="A409" s="294" t="s">
        <v>6</v>
      </c>
      <c r="B409" s="227" t="s">
        <v>187</v>
      </c>
      <c r="C409" s="237"/>
      <c r="D409" s="143">
        <f>D410</f>
        <v>400000</v>
      </c>
    </row>
    <row r="410" spans="1:4" ht="15">
      <c r="A410" s="140" t="s">
        <v>285</v>
      </c>
      <c r="B410" s="161" t="s">
        <v>187</v>
      </c>
      <c r="C410" s="146">
        <v>800</v>
      </c>
      <c r="D410" s="144">
        <f>'Ведомственная 2021'!G50</f>
        <v>400000</v>
      </c>
    </row>
  </sheetData>
  <sheetProtection/>
  <autoFilter ref="B9:C410"/>
  <mergeCells count="3">
    <mergeCell ref="A5:D5"/>
    <mergeCell ref="A6:D6"/>
    <mergeCell ref="B2:D3"/>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2021-03-12T12:45:09Z</cp:lastPrinted>
  <dcterms:created xsi:type="dcterms:W3CDTF">2006-02-22T11:09:57Z</dcterms:created>
  <dcterms:modified xsi:type="dcterms:W3CDTF">2021-12-23T11:03:45Z</dcterms:modified>
  <cp:category/>
  <cp:version/>
  <cp:contentType/>
  <cp:contentStatus/>
</cp:coreProperties>
</file>