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4092" windowWidth="20460" windowHeight="4140" tabRatio="932" activeTab="0"/>
  </bookViews>
  <sheets>
    <sheet name="источники 2019" sheetId="1" r:id="rId1"/>
    <sheet name="Доходы 2019" sheetId="2" r:id="rId2"/>
    <sheet name="РзПр 2019" sheetId="3" r:id="rId3"/>
    <sheet name="Ведомственная 2019" sheetId="4" r:id="rId4"/>
    <sheet name="Программы 2019" sheetId="5" r:id="rId5"/>
  </sheets>
  <definedNames>
    <definedName name="_xlnm.Print_Titles" localSheetId="3">'Ведомственная 2019'!$12:$14</definedName>
    <definedName name="_xlnm.Print_Titles" localSheetId="1">'Доходы 2019'!$9:$9</definedName>
    <definedName name="_xlnm.Print_Titles" localSheetId="4">'Программы 2019'!$7:$7</definedName>
    <definedName name="_xlnm.Print_Titles" localSheetId="2">'РзПр 2019'!$8:$8</definedName>
    <definedName name="_xlnm.Print_Area" localSheetId="3">'Ведомственная 2019'!$A$1:$G$478</definedName>
    <definedName name="_xlnm.Print_Area" localSheetId="1">'Доходы 2019'!$A$1:$C$132</definedName>
    <definedName name="_xlnm.Print_Area" localSheetId="0">'источники 2019'!$A$1:$C$25</definedName>
    <definedName name="_xlnm.Print_Area" localSheetId="4">'Программы 2019'!$A$1:$D$351</definedName>
    <definedName name="_xlnm.Print_Area" localSheetId="2">'РзПр 2019'!$A$1:$F$440</definedName>
  </definedNames>
  <calcPr fullCalcOnLoad="1"/>
</workbook>
</file>

<file path=xl/sharedStrings.xml><?xml version="1.0" encoding="utf-8"?>
<sst xmlns="http://schemas.openxmlformats.org/spreadsheetml/2006/main" count="4930" uniqueCount="806">
  <si>
    <t>Содержание работников, осуществляющих переданные государственные полномочия по организации и осуществлению деятельности по опеке и попечительству</t>
  </si>
  <si>
    <t>Оказание финансовой поддержки общественным организациям ветеранов войны, труда, Вооруженных Сил и правоохранительных органов</t>
  </si>
  <si>
    <t>Осуществление отдельных государственных полномочий в сфере архивного дела</t>
  </si>
  <si>
    <t>Осуществление отдельных государственных полномочий в сфере трудовых отношений</t>
  </si>
  <si>
    <t>002</t>
  </si>
  <si>
    <t>Непрограммные расходы Администрации Льговского района Курской области</t>
  </si>
  <si>
    <t>Резервный фонд Администрации Льговского района Курской области</t>
  </si>
  <si>
    <t>Основное мероприятие "Обеспечение стандарта обязательного наркологического лечения и медико- социальной реабилитации больных наркоманией в медицинских учреждениях Курской области"</t>
  </si>
  <si>
    <t>Создание комплексной системы мер по профилактике потребления наркотиков</t>
  </si>
  <si>
    <t>21 2 01 С1486</t>
  </si>
  <si>
    <t>73 1 00 С1402</t>
  </si>
  <si>
    <t>Защита населения и территории от чрезвычайных ситуаций природного и техногенного характера, гражданская оборона</t>
  </si>
  <si>
    <t>03 2 04 S3090</t>
  </si>
  <si>
    <t>рублей</t>
  </si>
  <si>
    <t>Капитальный ремонт, ремонт и содержание автомобильных дорог общего пользования местного значения</t>
  </si>
  <si>
    <t>ОБЩЕГОСУДАРСТВЕННЫЕ ВОПРОСЫ</t>
  </si>
  <si>
    <t>Обеспечение мер социальной поддержки ветеранов труда</t>
  </si>
  <si>
    <t>Функционирование высшего должностного лица субъекта Российской Федерации и муниципального образования</t>
  </si>
  <si>
    <t>Другие общегосударственные вопросы</t>
  </si>
  <si>
    <t>Другие вопросы в области образования</t>
  </si>
  <si>
    <t>Культура</t>
  </si>
  <si>
    <t>004</t>
  </si>
  <si>
    <t>Реализация мероприятий в сфере молодежной политики</t>
  </si>
  <si>
    <t>Содержание работников, осуществляющих переданные государственные полномочия в сфере социальной защиты населения</t>
  </si>
  <si>
    <t>Основное мероприятие "Обслуживание единой информационно - коммуникационной среды (ЕИКС)"</t>
  </si>
  <si>
    <t>Проведение мероприятий по подключению к ресурсам электронного правительства Льговского района Курской области</t>
  </si>
  <si>
    <t>20 1 01 С1494</t>
  </si>
  <si>
    <t>Осуществление отдельных государственных полномочий по финансовому обеспечению мер социальной поддержки на предоставление компенсации расходов на оплату жилых помещений, отопления и  освещения работникам муниципальных образовательных организаций</t>
  </si>
  <si>
    <t>Осуществление отдельных государственных полномочий по предоставлению работникам муниципальных учреждений культуры мер социальной поддержки</t>
  </si>
  <si>
    <t>Наименование</t>
  </si>
  <si>
    <t>Дошкольное образование</t>
  </si>
  <si>
    <t>ГРБС</t>
  </si>
  <si>
    <t>12 2 02 С1435</t>
  </si>
  <si>
    <t>Основное мероприятие "Организация временного трудоустройства несовершеннолетних граждан в возрасте от 14 до 18 лет, в свободное от учебы время"</t>
  </si>
  <si>
    <t>Основное мероприятие "Организация обучения лиц, замещающих выборные муниципальные должности, муниципальных служащих на курсах повышения квалификации"</t>
  </si>
  <si>
    <t>ФИЗИЧЕСКАЯ КУЛЬТУРА И СПОРТ</t>
  </si>
  <si>
    <t>Физическая культура</t>
  </si>
  <si>
    <t>Обеспечение функционирования местных администраций</t>
  </si>
  <si>
    <t>Непрограммная деятельность органов местного самоуправления</t>
  </si>
  <si>
    <t>Обеспечение деятельности администрации муниципального образования</t>
  </si>
  <si>
    <t>Выплата компенсации части родительской платы</t>
  </si>
  <si>
    <t>Администрация Льговского района Курской области</t>
  </si>
  <si>
    <t>001</t>
  </si>
  <si>
    <t>01</t>
  </si>
  <si>
    <t>02</t>
  </si>
  <si>
    <t>03</t>
  </si>
  <si>
    <t>04</t>
  </si>
  <si>
    <t>Управление финансов администрации Льговского района Курской области</t>
  </si>
  <si>
    <t>09</t>
  </si>
  <si>
    <t>06</t>
  </si>
  <si>
    <t>07</t>
  </si>
  <si>
    <t>08</t>
  </si>
  <si>
    <t>10</t>
  </si>
  <si>
    <t>Дотации на выравнивание бюджетной обеспеченности субъектов Российской Федерации и муниципальных образований</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</si>
  <si>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</si>
  <si>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субсидий бюджетным, автономным учреждениям и иным некоммерческим организациям</t>
  </si>
  <si>
    <t>Обеспечение мер социальной поддержки тружеников тыла</t>
  </si>
  <si>
    <t>Другие вопросы в области социальной политики</t>
  </si>
  <si>
    <t>Общеэкономические вопросы</t>
  </si>
  <si>
    <t>Отдельные мероприятия в области гражданской обороны, защиты населения и территорий от чрезвычайных ситуаций, безопасности людей на водных объектах</t>
  </si>
  <si>
    <t>Реализация мероприятий по распространению официальной информации</t>
  </si>
  <si>
    <t>Реализация государственных функций, связанных с общегосударственным управлением</t>
  </si>
  <si>
    <t>Основное мероприятие "Гражданско-патриотическое воспитание и допризывная подготовка молодежи. Формирование российской идентичности и толерантности в молодежной среде"</t>
  </si>
  <si>
    <t xml:space="preserve"> к решению Представительного Собрания </t>
  </si>
  <si>
    <t xml:space="preserve">"О бюджете муниципального района «Льговский район» </t>
  </si>
  <si>
    <t>Код бюджетной классификации Российской Федерации</t>
  </si>
  <si>
    <t>Наименование доходов</t>
  </si>
  <si>
    <t>Сумма</t>
  </si>
  <si>
    <t>1 00 00000 00 0000 000</t>
  </si>
  <si>
    <t>НАЛОГОВЫЕ И НЕНАЛОГОВЫЕ ДОХОДЫ</t>
  </si>
  <si>
    <t>1 01 00000 00 0000 000</t>
  </si>
  <si>
    <t>НАЛОГИ НА ПРИБЫЛЬ, ДОХОДЫ</t>
  </si>
  <si>
    <t>1 01 02000 01 0000 110</t>
  </si>
  <si>
    <t>Налог на доходы физических лиц</t>
  </si>
  <si>
    <t>1 01 02010 01 0000 110</t>
  </si>
  <si>
    <t>1 03 00000 00 0000 000</t>
  </si>
  <si>
    <t>НАЛОГИ НА ТОВАРЫ (РАБОТЫ, УСЛУГИ), РЕАЛИЗУЕМЫЕ НА ТЕРРИТОРИИ РОССИЙСКОЙ ФЕДЕРАЦИИ</t>
  </si>
  <si>
    <t>1 03 02000 01 0000 110</t>
  </si>
  <si>
    <t>Акцизы по подакцизным товарам (продукции), производимым на территории Российской Федерации</t>
  </si>
  <si>
    <t>1 03 02230 01 0000 110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</si>
  <si>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</si>
  <si>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</si>
  <si>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</si>
  <si>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</si>
  <si>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</si>
  <si>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1 03 02260 01 0000 110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</si>
  <si>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</si>
  <si>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</si>
  <si>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</si>
  <si>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1 05 01000 00 0000 110</t>
  </si>
  <si>
    <t>Налог, взимаемый в связи с применением упрощенной системы налогообложения</t>
  </si>
  <si>
    <t>1 05 01010 01 0000 110</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</si>
  <si>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</si>
  <si>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</si>
  <si>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</si>
  <si>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</si>
  <si>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</si>
  <si>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1 05 02000 02 0000 110</t>
  </si>
  <si>
    <t>Единый налог на вмененный доход для отдельных видов деятельности</t>
  </si>
  <si>
    <t>1 05 02010 02 0000 110</t>
  </si>
  <si>
    <t>1 05 03000 00 0000 110</t>
  </si>
  <si>
    <t>Единый сельскохозяйственный налог</t>
  </si>
  <si>
    <t>1 05 03010 01 0000 110</t>
  </si>
  <si>
    <t>1 11 00000 00 0000 000</t>
  </si>
  <si>
    <t>ДОХОДЫ ОТ ИСПОЛЬЗОВАНИЯ ИМУЩЕСТВА, НАХОДЯЩЕГОСЯ В ГОСУДАРСТВЕННОЙ И МУНИЦИПАЛЬНОЙ СОБСТВЕННОСТИ</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</si>
  <si>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</si>
  <si>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</si>
  <si>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</si>
  <si>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</si>
  <si>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1 12 00000 00 0000 000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</si>
  <si>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</si>
  <si>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</si>
  <si>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</si>
  <si>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</si>
  <si>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</si>
  <si>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 xml:space="preserve"> 1 12 01040 01 0000 120</t>
  </si>
  <si>
    <t>Плата за размещение отходов производства и потребления</t>
  </si>
  <si>
    <t>1 13 00000 00 0000 000</t>
  </si>
  <si>
    <t>1 13 02000 00 0000 130</t>
  </si>
  <si>
    <t>Санитарно-эпидемиологическое благополучие</t>
  </si>
  <si>
    <t>Доходы от компенсации затрат государства</t>
  </si>
  <si>
    <t>1 13 02990 00 0000 130</t>
  </si>
  <si>
    <t>1 13 02995 05 0000 130</t>
  </si>
  <si>
    <t>Прочие доходы от компенсации затрат бюджетов муниципальных районов</t>
  </si>
  <si>
    <t>1 16 00000 00 0000 000</t>
  </si>
  <si>
    <t>ШТРАФЫ, САНКЦИИ, ВОЗМЕЩЕНИЕ УЩЕРБА</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</si>
  <si>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</si>
  <si>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</si>
  <si>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1 16 25060 01 0000 140</t>
  </si>
  <si>
    <t>Денежные взыскания (штрафы) за нарушение земельного законодательства</t>
  </si>
  <si>
    <t>1 16 90000 00 0000 140</t>
  </si>
  <si>
    <t>Прочие поступления от денежных взысканий (штрафов) и иных сумм в возмещение ущерба</t>
  </si>
  <si>
    <t>1 16 90050 05 0000 140</t>
  </si>
  <si>
    <t>Прочие поступления от денежных взысканий (штрафов) и иных сумм в возмещение ущерба, зачисляемые в бюджеты муниципальных районов</t>
  </si>
  <si>
    <t>2 00 00000 00 0000 000</t>
  </si>
  <si>
    <t>2 02 00000 00 0000 000</t>
  </si>
  <si>
    <t>Дотации на выравнивание бюджетной обеспеченности</t>
  </si>
  <si>
    <t>Субвенции бюджетам муниципальных образований на обеспечение мер социальной поддержки реабилитированных лиц и лиц, признанных пострадавшими от политических репрессий</t>
  </si>
  <si>
    <t>Субвенции бюджетам муниципальных районов на обеспечение мер социальной поддержки реабилитированных лиц и лиц, признанных пострадавшими от политических репрессий</t>
  </si>
  <si>
    <t>Субвенции бюджетам на содержание ребенка в семье опекуна и приемной семье, а также вознаграждение, причитающееся приемному родителю</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</si>
  <si>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</si>
  <si>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Прочие субвенции</t>
  </si>
  <si>
    <t>Прочие субвенции бюджетам муниципальных районов</t>
  </si>
  <si>
    <t>Связь и информатика</t>
  </si>
  <si>
    <t xml:space="preserve">Основное мероприятие «Проведение первичных мероприятий по защите информации </t>
  </si>
  <si>
    <t>Основное мероприятие "Проведение муниципальной политики в области имущественных и земельных отношений на территории Льговского района Курской области"</t>
  </si>
  <si>
    <t>Мероприятия в области земельных отношений</t>
  </si>
  <si>
    <t>04 1 01 С1468</t>
  </si>
  <si>
    <t>20 2 01 С1494</t>
  </si>
  <si>
    <t>Основное мероприятие "Создание условий для улучшения качества и повышения безопасности дорожного движения в Льговском районе Курской области"</t>
  </si>
  <si>
    <t>Обеспечение безопасности дорожного движения на автомобильных дорогах местного значения</t>
  </si>
  <si>
    <t>11 4 01 С1459</t>
  </si>
  <si>
    <t>ЗДРАВООХРАНЕНИЕ</t>
  </si>
  <si>
    <t>22 1 01 12700</t>
  </si>
  <si>
    <t>8 90 00000 00 0000 000</t>
  </si>
  <si>
    <t>Всего доходов</t>
  </si>
  <si>
    <t>НАЦИОНАЛЬНАЯ ЭКОНОМИКА</t>
  </si>
  <si>
    <t>ОБРАЗОВАНИЕ</t>
  </si>
  <si>
    <t>Резервные фонды органов местного самоуправления</t>
  </si>
  <si>
    <t>Отдел культуры, молодежной политики, физической культуры и спорта администрации Льговского района Курской области</t>
  </si>
  <si>
    <t>005</t>
  </si>
  <si>
    <t>Представительное Собрание Льговского района Курской области</t>
  </si>
  <si>
    <t>к решению Представительного Собрания Льговского района</t>
  </si>
  <si>
    <t>Основное мероприятие "Осуществление работы по профилактике преступлений и иных правонарушений в молодежной среде"</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</si>
  <si>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</si>
  <si>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</si>
  <si>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</si>
  <si>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</si>
  <si>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Прочие доходы от компенсации затрат государства</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</si>
  <si>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</si>
  <si>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</si>
  <si>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</si>
  <si>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муниципальных районов на выравнивание бюджетной обеспеченности</t>
  </si>
  <si>
    <t>Субвенции бюджетам бюджетной системы Российской Федерации</t>
  </si>
  <si>
    <t>1 01 02020 01 0000 110</t>
  </si>
  <si>
    <t>1 01 02030 01 0000 110</t>
  </si>
  <si>
    <t>Суммы по искам о возмещении вреда, причиненного окружающей среде</t>
  </si>
  <si>
    <t>Суммы по искам о возмещении вреда, причиненного окружающей среде, подлежащие зачислению в бюджеты муниципальных районов</t>
  </si>
  <si>
    <t>1 16 35000 00 0000 140</t>
  </si>
  <si>
    <t>1 16 35030 05 0000 140</t>
  </si>
  <si>
    <t>Реализация основных общеобразовательных и дополнительных общеобразовательных программ в части финансирования расходов на оплату труда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</si>
  <si>
    <t>Основное мероприятие "Обеспечение безопасности критически важных и потенциально опасных объектов"</t>
  </si>
  <si>
    <t>13 2 01 С1460</t>
  </si>
  <si>
    <t>12 2 03 С1435</t>
  </si>
  <si>
    <t>Основное мероприятие "Развитие системы ресоциализации лиц, освободившихся из мест лишения свободы "</t>
  </si>
  <si>
    <t>Закупка товаров, работ и услуг для обеспечения государственных (муниципальных) нужд</t>
  </si>
  <si>
    <t>Другие вопросы в области культуры, кинематографии</t>
  </si>
  <si>
    <t>ВЕДОМСТВЕННАЯ СТРУКТУРА</t>
  </si>
  <si>
    <t>Пенсионное обеспечение</t>
  </si>
  <si>
    <t>800</t>
  </si>
  <si>
    <t>ВСЕГО РАСХОДОВ</t>
  </si>
  <si>
    <t>13</t>
  </si>
  <si>
    <t>Расходы на обеспечение деятельности (оказание услуг) муниципальных учреждений</t>
  </si>
  <si>
    <t>Развитие рынка труда, повышение эффективности занятости населения</t>
  </si>
  <si>
    <t>Отдел образования администрации Льговского района Курской области</t>
  </si>
  <si>
    <t>100</t>
  </si>
  <si>
    <t>200</t>
  </si>
  <si>
    <t>Резервные фонды</t>
  </si>
  <si>
    <t>СОЦИАЛЬНАЯ ПОЛИТИКА</t>
  </si>
  <si>
    <t>Охрана семьи и детства</t>
  </si>
  <si>
    <t>Содержание ребенка в семье опекуна и приемной семье, а также вознаграждение, причитающееся приемному родителю</t>
  </si>
  <si>
    <t xml:space="preserve"> </t>
  </si>
  <si>
    <t>Дорожное хозяйство (дорожные фонды)</t>
  </si>
  <si>
    <t>Обеспечение деятельности Представительного Собрания Льговского района Курской области</t>
  </si>
  <si>
    <t>Аппарат Представительного Собрания Льговского района Курской области</t>
  </si>
  <si>
    <t>Обеспечение деятельности и выполнение функций органов местного самоуправления</t>
  </si>
  <si>
    <t xml:space="preserve">71 1 00 С1402 </t>
  </si>
  <si>
    <t>77 2 00 13480</t>
  </si>
  <si>
    <t>78 1 00 С1403</t>
  </si>
  <si>
    <t>Обеспечение функционирования Главы Льговского района Курской области</t>
  </si>
  <si>
    <t>Глава Льговского района Курской области</t>
  </si>
  <si>
    <t>Обеспечение деятельностии и выполнение функций органов местного самоуправления</t>
  </si>
  <si>
    <t>Основное мероприятие "Оказание мер социальной поддержки общественным организациям ветеранов войны, труда, Вооруженных Сил и правоохранительных органов"</t>
  </si>
  <si>
    <t>02 1 02 13200</t>
  </si>
  <si>
    <t>Основное мероприятие "Меры по укреплению здоровья, культурного досуга, социальной защищенности отдельных категорий граждан"</t>
  </si>
  <si>
    <t>Проведение мероприятий в области социальной политики</t>
  </si>
  <si>
    <t>Основное мероприятие "Исполнение переданных государтвенных полномочий на содержание работников по организации и осуществлению деятельности по опеке и попечительству"</t>
  </si>
  <si>
    <t>02 3 04 13170</t>
  </si>
  <si>
    <t>Основное мероприятие "Реализация мероприятий, направленных на развитие и укрепление института семьи"</t>
  </si>
  <si>
    <t>02 3 02 С1475</t>
  </si>
  <si>
    <t>02 3 03 С1475</t>
  </si>
  <si>
    <t>Мероприятия, направленные на развитие мунипальной службы</t>
  </si>
  <si>
    <t>09 1 01 С1437</t>
  </si>
  <si>
    <t>Основное мероприятие "Организация деятельности муниципального архива Льговского района Курской области"</t>
  </si>
  <si>
    <t>10 2 01 13360</t>
  </si>
  <si>
    <t>76 1 00 С1404</t>
  </si>
  <si>
    <t>77 2 00 С1401</t>
  </si>
  <si>
    <t>77 2 00 С1439</t>
  </si>
  <si>
    <t>Основное мероприятие "Предупреждение и ликвидация чрежвычайных ситуаций"</t>
  </si>
  <si>
    <t>Основное мероприятие "Предупредительные мероприятия на водных объектах Льговского района Курской области"</t>
  </si>
  <si>
    <t>Основное мероприятие "Пропаганда ценностей здоровья и здорового образа жизни среди населения Льговского района"</t>
  </si>
  <si>
    <t>12 2 01 С1435</t>
  </si>
  <si>
    <t>Основное мероприятие "Финансовое обеспечение отдельных полномочий Курской области в сфере трудовых отношений, переданных для осуществления органам местного самоуправления"</t>
  </si>
  <si>
    <t>17 2 01 13310</t>
  </si>
  <si>
    <t>Основное мероприятие "Создание благоприятных условий для развития сети автомобильных дорог общего пользования местного значения Льговского района Курской области"</t>
  </si>
  <si>
    <t>11 2 01 С1424</t>
  </si>
  <si>
    <t>Основное мероприятие "Создание условий для вовлечения молодежи в активную общественную деятельность"</t>
  </si>
  <si>
    <t>08 2 01 С1414</t>
  </si>
  <si>
    <t>08 2 02 С1414</t>
  </si>
  <si>
    <t>Оснолвное мероприятие "Организация оздоровления и отдыха детей Льговского района Курской области"</t>
  </si>
  <si>
    <t>Мероприятия, связанные с организацией отдыха детей в каникулярное время</t>
  </si>
  <si>
    <t>08 4 01 С1458</t>
  </si>
  <si>
    <t>08 4 01 S3540</t>
  </si>
  <si>
    <t>Основное мероприятие "Меры социальной поддержки отдельных категорий граждан"</t>
  </si>
  <si>
    <t>02 2 01 С1445</t>
  </si>
  <si>
    <t>Основное мероприятие "Обеспечение назначения государственых выплат и пособий гражданам, имеющих детей, детям-сиротам и детям, оставшимся без попечения родителей, предоставление материнского капитала"</t>
  </si>
  <si>
    <t>02 3 01 13190</t>
  </si>
  <si>
    <t>Основное мероприятие "Финансовое обеспечение переданных полномочий на содержание работников, в сфере социальной защиты населения"</t>
  </si>
  <si>
    <t>02 1 01 13220</t>
  </si>
  <si>
    <t>Основное мероприятие "Обеспечение деятельности комиссий по делам несовершеннолетних и защите их прав"</t>
  </si>
  <si>
    <t>12 1 01 13180</t>
  </si>
  <si>
    <t>Приложение №5</t>
  </si>
  <si>
    <t>Приложение №9</t>
  </si>
  <si>
    <t>08 4 01 С1401</t>
  </si>
  <si>
    <t>Реализация образовательной программы дошкольного образования в части финансирования расходов на оплату труда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</si>
  <si>
    <t>Содержание работников, осуществляющих переданные государственные полномочия по выплате компенсации части родительской платы</t>
  </si>
  <si>
    <t>Развитие системы оздоровления и отдыха детей</t>
  </si>
  <si>
    <t>Осуществление отдельных государственных полномочий по расчету и предоставлению дотаций на выравнивание бюджетной обеспеченности поселений</t>
  </si>
  <si>
    <t>22 1 01 12712</t>
  </si>
  <si>
    <t>77 2 00 59300</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</si>
  <si>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спортивных мероприятий"</t>
  </si>
  <si>
    <t>08 3 01 С1406</t>
  </si>
  <si>
    <t>Основное меропириятие "Осуществление комплексных мероприятий, направленынных на повышение эффективности реабилитационной работы с несовершеннолетними, находящимися в трудной жизненной ситуации"</t>
  </si>
  <si>
    <t>75 3 00 С1402</t>
  </si>
  <si>
    <t>Основное мероприятие "Обеспечение деятельности и выполнеиие функций Управления финансов Администрации Льговского района Курской области"</t>
  </si>
  <si>
    <t>14 3 01 С1402</t>
  </si>
  <si>
    <t>Обеспечение мер социальной  поддержки реабилитированных лиц и лиц, признанных пострадавшими от политических репрессий</t>
  </si>
  <si>
    <t>02 2 01 11130</t>
  </si>
  <si>
    <t>02 2 01 11170</t>
  </si>
  <si>
    <t>02 2 01 11180</t>
  </si>
  <si>
    <t>02 2 01 13140</t>
  </si>
  <si>
    <t>02 2 01 13150</t>
  </si>
  <si>
    <t>02 2 01 13160</t>
  </si>
  <si>
    <t>14 2 01 13450</t>
  </si>
  <si>
    <t>Основное мероприятие "Выравнивание бюджетной обеспеченности муниципальных поселений Льговского района Курской области"</t>
  </si>
  <si>
    <t>17 1 01 C1436</t>
  </si>
  <si>
    <t>Основное мероприятие "Развитие дошкольного образования"</t>
  </si>
  <si>
    <t>03 2 01 13030</t>
  </si>
  <si>
    <t>03 2 01 С1401</t>
  </si>
  <si>
    <t>Основное мероприятие "Развитие общего образования"</t>
  </si>
  <si>
    <t>03 2 02 13040</t>
  </si>
  <si>
    <t>03 2 02 С1401</t>
  </si>
  <si>
    <t>Основное мероприятие "Социальная поддержка отдельным категориям граждан по оплате жилого помещения и коммунальных услуг"</t>
  </si>
  <si>
    <t>03 2 03 13070</t>
  </si>
  <si>
    <t>Основное мероприятие "Совершенствование  организации школьного питания"</t>
  </si>
  <si>
    <t>Основное мероприятие "Социальные гарантии работникам образования"</t>
  </si>
  <si>
    <t>Обесепечение предоставления мер социальной поддержки работникам муниципальных образовательных организаций</t>
  </si>
  <si>
    <t>03 2 05 S3060</t>
  </si>
  <si>
    <t>Основное мероприятие "Развитие дополнительного и неформального образования детей"</t>
  </si>
  <si>
    <t>03 3 01 С1401</t>
  </si>
  <si>
    <t>Основное мероприятие "Сопровождение реализации отдельных мероприятий муниципальной программы"</t>
  </si>
  <si>
    <t>03 1 01 С1401</t>
  </si>
  <si>
    <t>03 1 02 13120</t>
  </si>
  <si>
    <t>03 2 01 13000</t>
  </si>
  <si>
    <t>Основное мероприятие "Сохранение и развитие  кинообслуживания населения, традиционной народной культуры, нематериального культурного наследия и творческого потенциала Льговского района, поддержка творческих инициатив населения в сфере культуры"</t>
  </si>
  <si>
    <t>01 1 01 С1401</t>
  </si>
  <si>
    <t>Основное мероприятие "Развитие библиотечного дела"</t>
  </si>
  <si>
    <t>01 2 01 С1401</t>
  </si>
  <si>
    <t>Основное мероприятие "Обеспечение деятельности подведомственных учреждений"</t>
  </si>
  <si>
    <t>01 3 01 С1401</t>
  </si>
  <si>
    <t>Основное мероприятие "Меры государственной и социальной поддержки, а также другие выплаты"</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</si>
  <si>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</si>
  <si>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Создание условий,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t>
  </si>
  <si>
    <t>11</t>
  </si>
  <si>
    <t>Предоставление социальной поддержки отдельным категориям граждан по обеспечению продовольственными товарами</t>
  </si>
  <si>
    <t>Общее образование</t>
  </si>
  <si>
    <t>Иные бюджетные ассигнования</t>
  </si>
  <si>
    <t>Реализация мероприятий направленных на обеспечение правопорядка на территории муниципального образования</t>
  </si>
  <si>
    <t>МЕЖБЮДЖЕТНЫЕ ТРАНСФЕРТЫ ОБЩЕГО ХАРАКТЕРА БЮДЖЕТАМ БЮДЖЕТНОЙ СИСТЕМЫ РОССИЙСКОЙ ФЕДЕРАЦИИ</t>
  </si>
  <si>
    <t>02 2 02 С1475</t>
  </si>
  <si>
    <t>13 2 02 С1460</t>
  </si>
  <si>
    <t>13 2 04 С1460</t>
  </si>
  <si>
    <t>Ежемесячное пособие на ребенка</t>
  </si>
  <si>
    <t>Функционирование законодательных (представительных) органов государственной власти и представительных органов муниципальных образований</t>
  </si>
  <si>
    <t>14</t>
  </si>
  <si>
    <t>Обеспечение деятельности финансовых, налоговых и таможенных органов и органов финансового (финансово-бюджетного) надзора</t>
  </si>
  <si>
    <t>Другие вопросы в области национальной безопасности и правоохранительной деятельности</t>
  </si>
  <si>
    <t>Выплата пенсий за выслугу лет и доплат к пенсиям муниципальных служащих</t>
  </si>
  <si>
    <t>003</t>
  </si>
  <si>
    <t>Обеспечение мер социальной поддержки ветеранов труда и тружеников тыла</t>
  </si>
  <si>
    <t>Рз</t>
  </si>
  <si>
    <t>ПР</t>
  </si>
  <si>
    <t>ЦСР</t>
  </si>
  <si>
    <t>ВР</t>
  </si>
  <si>
    <t>Дополнительное образование детей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</si>
  <si>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</si>
  <si>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Межбюджетные трансферты</t>
  </si>
  <si>
    <t>Социальное обеспечение и иные выплаты населению</t>
  </si>
  <si>
    <t>Социальное обеспечение населения</t>
  </si>
  <si>
    <t>КУЛЬТУРА, КИНЕМАТОГРАФИЯ</t>
  </si>
  <si>
    <t>Осуществление отдельных государственных  полномочий по организации и обеспечению  деятельности административных комиссий</t>
  </si>
  <si>
    <t>Молодежная политика</t>
  </si>
  <si>
    <t>Код бюджетной классификации</t>
  </si>
  <si>
    <t>ИСТОЧНИКИ ВНУТРЕННЕГО ФИНАНСИРОВАНИЯ ДЕФИЦИТОВ БЮДЖЕТОВ</t>
  </si>
  <si>
    <t>01 05 00 00 00 0000 000</t>
  </si>
  <si>
    <t>Изменение остатков средств на счетах по учету средств бюджетов</t>
  </si>
  <si>
    <t>01 05 00 00 00 0000 500</t>
  </si>
  <si>
    <t>Увеличение остатков средств бюджетов</t>
  </si>
  <si>
    <t>01 05 02 00 00 0000 500</t>
  </si>
  <si>
    <t>Увеличение прочих остатков средств бюджетов</t>
  </si>
  <si>
    <t>01 05 02 01 00 0000 510</t>
  </si>
  <si>
    <t>Увеличение прочих остатков денежных средств бюджетов</t>
  </si>
  <si>
    <t>01 05 02 01 05 0000 510</t>
  </si>
  <si>
    <t>Увеличение прочих остатков денежных средств бюджетов муниципальных районов</t>
  </si>
  <si>
    <t>01 05 00 00 00 0000 600</t>
  </si>
  <si>
    <t>Уменьшение остатков средств бюджетов</t>
  </si>
  <si>
    <t>01 05 02 00 00 0000 600</t>
  </si>
  <si>
    <t>01 05 02 01 00 0000 610</t>
  </si>
  <si>
    <t>Уменьшение прочих остатков денежных средств бюджетов</t>
  </si>
  <si>
    <t>01 05 02 01 05 0000 610</t>
  </si>
  <si>
    <t>Уменьшение прочих остатков денежных средств бюджетов муниципальных районов</t>
  </si>
  <si>
    <t>01 00 00 00 00 0000 000</t>
  </si>
  <si>
    <t>Мероприятия в области имущественных отношений</t>
  </si>
  <si>
    <t>04 1 01 С1467</t>
  </si>
  <si>
    <t>Осуществление отдельных государственных полномочий по созданию и обеспечению деятельности комиссии по делам несовершеннолетних и защите их прав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</si>
  <si>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</si>
  <si>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1 11 05013 05 0000 120</t>
  </si>
  <si>
    <t>Итого расходы</t>
  </si>
  <si>
    <t>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</si>
  <si>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</si>
  <si>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1 16 33050 05 0000 140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</si>
  <si>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муниципальных районов</t>
  </si>
  <si>
    <t>Приложение №7</t>
  </si>
  <si>
    <t>РЗ</t>
  </si>
  <si>
    <t>00</t>
  </si>
  <si>
    <t>Резервные фонды органов месного самоуправления</t>
  </si>
  <si>
    <t>Основное меропириятие "Осуществление комплексныхмероприятий, направленынных на повышение эффективности реабилитационной работы с несовершеннолетними, находящимися в трудной жизненной ситуации"</t>
  </si>
  <si>
    <t>НАЦИОНАЛЬНАЯ БЕЗОПАСНОСТЬ И ПРАВООХРАНИТЕЛЬНАЯ ДЕЯТЕЛЬНОСТЬ</t>
  </si>
  <si>
    <t>Основное мероприятие «Проведение первичных мероприятий по защите информации"</t>
  </si>
  <si>
    <t>Основное мероприятие "Организация оздоровления и отдыха детей Льговского района Курской области"</t>
  </si>
  <si>
    <t>300</t>
  </si>
  <si>
    <t>600</t>
  </si>
  <si>
    <t>1 14 00000 00 0000 000</t>
  </si>
  <si>
    <t>1 14 06000 00 0000 430</t>
  </si>
  <si>
    <t>1 14 06010 00 0000 430</t>
  </si>
  <si>
    <t>1 14 06013 05 0000 430</t>
  </si>
  <si>
    <t>ДОХОДЫ ОТ ПРОДАЖИ МАТЕРИАЛЬНЫХ И НЕМАТЕРИАЛЬНЫХ АКТИВОВ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</si>
  <si>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</si>
  <si>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</si>
  <si>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</si>
  <si>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к решению Представительного Собрания Льговского района Курской области</t>
  </si>
  <si>
    <t/>
  </si>
  <si>
    <t>Приложение №11</t>
  </si>
  <si>
    <t>(рублей)</t>
  </si>
  <si>
    <t>1</t>
  </si>
  <si>
    <t>2</t>
  </si>
  <si>
    <t>3</t>
  </si>
  <si>
    <t>4</t>
  </si>
  <si>
    <t>ВСЕГО</t>
  </si>
  <si>
    <t>Содержание работников, осуществляющих отдельные  государственные полномочия по предоставлению работникам муниципальных учреждений культуры мер социальной поддержки</t>
  </si>
  <si>
    <t>Обеспечение мер социальной  поддержки реабилитированных лиц и лиц, признанных   пострадавшими от политических репрессий</t>
  </si>
  <si>
    <t>Содержание работников, осуществляющих переданные государственные полномочия по  выплате компенсации части родительской платы</t>
  </si>
  <si>
    <t>Основное мероприятие "Гражданско-патриотическое воспитание и допрызывная подготовка молодежи. Формирование российской идентичности и толератности в молодежной среде"</t>
  </si>
  <si>
    <t>Основное мероприятие "Физическое воспитание, вовлечение населения в занятия физической культурой и массовым спортом, обеспечение организации и проведения физкультурных мероприятий, спортивных мероприятий"</t>
  </si>
  <si>
    <t>Основное мероприятие "Обеспечение деятельности и выполнеиие функций Управления финансов администрации Льговского района Курской области"</t>
  </si>
  <si>
    <t>Основное мероприятие "Организация временного трудоустройства несовершеннолетних граждан в возрасте от 14 до 18 лет в свободное от учебы время"</t>
  </si>
  <si>
    <t>Непрограммные расходы органов местного самоуправления</t>
  </si>
  <si>
    <t>13 1 01 С1460</t>
  </si>
  <si>
    <t>Основное мероприятие "Создание и развитие комплексной системы обеспечения безопасности жизнидеятельности населения"</t>
  </si>
  <si>
    <t>08 3 02 С1406</t>
  </si>
  <si>
    <t>Основное мероприятие "Мероприятия по поэтапному внедрению Всероссийского физкультурно-спортивного комплекса "Готов к труду и обороне (ГТО)"</t>
  </si>
  <si>
    <t>01 06 00 00 00 0000 000</t>
  </si>
  <si>
    <t>Иные источники внутреннего финансирования дефицитов бюджетов</t>
  </si>
  <si>
    <t>01 06 05 00 00 0000 000</t>
  </si>
  <si>
    <t>Бюджетные кредиты, предоставленные внутри страны в валюте Российской Федерации</t>
  </si>
  <si>
    <t>01 06 05 00 00 0000 600</t>
  </si>
  <si>
    <t>Возврат бюджетных кредитов, предоставленных внутри страны в валюте Российской Федерации</t>
  </si>
  <si>
    <t>01 06 05 02 00 0000 600</t>
  </si>
  <si>
    <t>Возврат бюджетных кредитов, предоставленных другим бюджетам бюджетной системы Российской Федерации в валюте Российской Федерации</t>
  </si>
  <si>
    <t>01 06 05 02 05 0000 640</t>
  </si>
  <si>
    <t>Возврат бюджетных кредитов, предоставленных другим бюджетам бюджетной системы Российской Федерации из бюджетов муниципальных районов в валюте Российской Федерации</t>
  </si>
  <si>
    <t>01 06 05 00 00 0000 500</t>
  </si>
  <si>
    <t>Предоставление бюджетных кредитов внутри страны в валюте Российской Федерации</t>
  </si>
  <si>
    <t>01 06 05 02 00 0000 500</t>
  </si>
  <si>
    <t>Предоставление бюджетных кредитов другим бюджетам бюджетной системы Российской Федерации в валюте Российской Федерации</t>
  </si>
  <si>
    <t>01 06 05 02 05 0000 540</t>
  </si>
  <si>
    <t>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t>
  </si>
  <si>
    <t>Основное мероприятие «Оснащение объектов информатизации, обрабатывающих информацию с ограниченным доступом, органов местного самоуправления Льговского района Курской области сертифицированными программными и аппаратами средствами защиты информации, а также средствами обработки информации с ограниченным доступом»</t>
  </si>
  <si>
    <t>20 2 02 С1494</t>
  </si>
  <si>
    <t>71 0 00 00000</t>
  </si>
  <si>
    <t>71 1 00 00000</t>
  </si>
  <si>
    <t>75 0 00 00000</t>
  </si>
  <si>
    <t>75 3 00 00000</t>
  </si>
  <si>
    <t>73 0 00 00000</t>
  </si>
  <si>
    <t>73 1 00 00000</t>
  </si>
  <si>
    <t>22 0 00 00000</t>
  </si>
  <si>
    <t>22 1 00 00000</t>
  </si>
  <si>
    <t>77 0 00 00000</t>
  </si>
  <si>
    <t>77 2 00 00000</t>
  </si>
  <si>
    <t>14 0 00 00000</t>
  </si>
  <si>
    <t>14 3 00 00000</t>
  </si>
  <si>
    <t>14 3 01 00000</t>
  </si>
  <si>
    <t>78 0 00 00000</t>
  </si>
  <si>
    <t>78 1 00 00000</t>
  </si>
  <si>
    <t>02 0 00 00000</t>
  </si>
  <si>
    <t>04 0 00 00000</t>
  </si>
  <si>
    <t>09 0 00 00000</t>
  </si>
  <si>
    <t>10 0 00 00000</t>
  </si>
  <si>
    <t>21 0 00 00000</t>
  </si>
  <si>
    <t>76 0 00 00000</t>
  </si>
  <si>
    <t>13 0 00 00000</t>
  </si>
  <si>
    <t>12 0 00 00000</t>
  </si>
  <si>
    <t>17 0 00 00000</t>
  </si>
  <si>
    <t>11 0 00 00000</t>
  </si>
  <si>
    <t>20 0 00 00000</t>
  </si>
  <si>
    <t>03 0 00 00000</t>
  </si>
  <si>
    <t>08 0 00 00000</t>
  </si>
  <si>
    <t>01 0 00 00000</t>
  </si>
  <si>
    <t>14 2 00 00000</t>
  </si>
  <si>
    <t>08 3 00 00000</t>
  </si>
  <si>
    <t>02 1 00 00000</t>
  </si>
  <si>
    <t>02 3 00 00000</t>
  </si>
  <si>
    <t>02 2 00 00000</t>
  </si>
  <si>
    <t>03 2 00 00000</t>
  </si>
  <si>
    <t>01 3 00 00000</t>
  </si>
  <si>
    <t>01 2 00 00000</t>
  </si>
  <si>
    <t>01 1 00 00000</t>
  </si>
  <si>
    <t>03 1 00 00000</t>
  </si>
  <si>
    <t>08 4 00 00000</t>
  </si>
  <si>
    <t>08 2 00 00000</t>
  </si>
  <si>
    <t>03 3 00 00000</t>
  </si>
  <si>
    <t>20 2 00 00000</t>
  </si>
  <si>
    <t>20 1 00 00000</t>
  </si>
  <si>
    <t>11 4 00 00000</t>
  </si>
  <si>
    <t>11 2 00 00000</t>
  </si>
  <si>
    <t>17 2 00 00000</t>
  </si>
  <si>
    <t>17 1 00 00000</t>
  </si>
  <si>
    <t>12 2 00 00000</t>
  </si>
  <si>
    <t>13 2 00 00000</t>
  </si>
  <si>
    <t>76 1 00 00000</t>
  </si>
  <si>
    <t>21 2 00 00000</t>
  </si>
  <si>
    <t>10 2 00 00000</t>
  </si>
  <si>
    <t>09 1 00 00000</t>
  </si>
  <si>
    <t>04 1 00 00000</t>
  </si>
  <si>
    <t>02 1 02 00000</t>
  </si>
  <si>
    <t>02 2 02 00000</t>
  </si>
  <si>
    <t>02 3 02 00000</t>
  </si>
  <si>
    <t>02 3 03 00000</t>
  </si>
  <si>
    <t>02 3 04 00000</t>
  </si>
  <si>
    <t>04 1 01 00000</t>
  </si>
  <si>
    <t>09 1 01 00000</t>
  </si>
  <si>
    <t>10 2 01 00000</t>
  </si>
  <si>
    <t>21 2 01 00000</t>
  </si>
  <si>
    <t>13 2 01 00000</t>
  </si>
  <si>
    <t>13 2 02 00000</t>
  </si>
  <si>
    <t>13 2 04 00000</t>
  </si>
  <si>
    <t>12 2 01 00000</t>
  </si>
  <si>
    <t>12 2 02 00000</t>
  </si>
  <si>
    <t>12 2 03 00000</t>
  </si>
  <si>
    <t>17 1 01 00000</t>
  </si>
  <si>
    <t>17 2 01 00000</t>
  </si>
  <si>
    <t>11 2 01 00000</t>
  </si>
  <si>
    <t>11 4 01 00000</t>
  </si>
  <si>
    <t>20 1 01 00000</t>
  </si>
  <si>
    <t>20 2 01 00000</t>
  </si>
  <si>
    <t>20 2 02 00000</t>
  </si>
  <si>
    <t>03 2 01 00000</t>
  </si>
  <si>
    <t>03 2 02 00000</t>
  </si>
  <si>
    <t>03 2 04 00000</t>
  </si>
  <si>
    <t>03 2 05 00000</t>
  </si>
  <si>
    <t>03 3 01 00000</t>
  </si>
  <si>
    <t>08 2 01 00000</t>
  </si>
  <si>
    <t>08 2 02 00000</t>
  </si>
  <si>
    <t>08 4 01 00000</t>
  </si>
  <si>
    <t>03 1 01 00000</t>
  </si>
  <si>
    <t>03 1 02 00000</t>
  </si>
  <si>
    <t>01 1 01 00000</t>
  </si>
  <si>
    <t>01 2 01 00000</t>
  </si>
  <si>
    <t>01 3 01 00000</t>
  </si>
  <si>
    <t>01 3 02 00000</t>
  </si>
  <si>
    <t>22 1 01 00000</t>
  </si>
  <si>
    <t>02 2 01 00000</t>
  </si>
  <si>
    <t>03 2 03 00000</t>
  </si>
  <si>
    <t>02 3 01 00000</t>
  </si>
  <si>
    <t>02 1 01 00000</t>
  </si>
  <si>
    <t>08 3 01 00000</t>
  </si>
  <si>
    <t>08 3 02 00000</t>
  </si>
  <si>
    <t>14 2 01 00000</t>
  </si>
  <si>
    <t>12 1 00 00000</t>
  </si>
  <si>
    <t>13 1 00 00000</t>
  </si>
  <si>
    <t>13 1 01 00000</t>
  </si>
  <si>
    <t>12 1 01 00000</t>
  </si>
  <si>
    <t>Выполнение других (прочих) обязательств муниципального образования</t>
  </si>
  <si>
    <t>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</si>
  <si>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Единая субвенция бюджетам муниципальных районов</t>
  </si>
  <si>
    <t>Единая субвенция местным бюджетам</t>
  </si>
  <si>
    <t>ЖИЛИЩНО-КОММУНАЛЬНОЕ ХОЗЯЙСТВО</t>
  </si>
  <si>
    <t>05</t>
  </si>
  <si>
    <t>Коммунальное хозяйство</t>
  </si>
  <si>
    <t>500</t>
  </si>
  <si>
    <t>Основное мероприятие «Строительство распределительных сетей газопровода»</t>
  </si>
  <si>
    <t>16 0 00 00000</t>
  </si>
  <si>
    <t>16 1 00 00000</t>
  </si>
  <si>
    <t>16 1 01 00000</t>
  </si>
  <si>
    <t>01 3 02 13340</t>
  </si>
  <si>
    <t>01 3 02 13350</t>
  </si>
  <si>
    <t>Реализация мероприятий по устойчивому развитию сельских территорий</t>
  </si>
  <si>
    <t>Прогнозируемое поступление доходов в районный бюджет в 2019 году</t>
  </si>
  <si>
    <t>Распределение бюджетных ассигнований по разделам, подразделам, целевым статьям (муниципальным программам Льговского муниципального района и непрограммным направлениям деятельности), группам видов расходов классификации расходов бюджета района на 2019 год</t>
  </si>
  <si>
    <t>РАСХОДОВ РАЙОННОГО БЮДЖЕТА НА 2019 ГОД</t>
  </si>
  <si>
    <t>Распределение бюджетных ассигнований по целевым статьям (муниципальным программам Льговского района Курской области и непрограммным направлениям деятельности), группам видов расходов на 2019 год</t>
  </si>
  <si>
    <t>1 17 00000 00 0000 000</t>
  </si>
  <si>
    <t>ПРОЧИЕ НЕНАЛОГОВЫЕ ДОХОДЫ</t>
  </si>
  <si>
    <t>1 17 05000 00 0000 180</t>
  </si>
  <si>
    <t>Прочие неналоговые доходы</t>
  </si>
  <si>
    <t>1 17 05050 05 0000 180</t>
  </si>
  <si>
    <t>Прочие неналоговые доходы бюджетов муниципальных районов</t>
  </si>
  <si>
    <t xml:space="preserve"> 1 12 01041 01 0000 120</t>
  </si>
  <si>
    <t>Плата за размещение отходов производства</t>
  </si>
  <si>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содержание работников, осуществляющих переданные государственные полномочия по выплате компенсации части родительской платы</t>
    </r>
  </si>
  <si>
    <r>
      <t xml:space="preserve">субвенции из областного бюджета бюджетам муниципальных районов и городских округов на осуществление отдельного государственного полномочия Курской области в соответствии с Законом Курской области "О наделении органов местного самоуправления Курской области отдельным государственным полномочием Курской области по осуществлению выплаты компенсации части родительской платы за присмотр и уход за детьми, посещающими образовательные организации, реализующие образовательные программы дошкольного образования" </t>
    </r>
    <r>
      <rPr>
        <i/>
        <sz val="8"/>
        <rFont val="Arial Cyr"/>
        <family val="0"/>
      </rPr>
      <t>на осуществление выплаты компенсации части родительской платы</t>
    </r>
  </si>
  <si>
    <r>
      <t>субвенции из областного бюджета местным бюджетам</t>
    </r>
    <r>
      <rPr>
        <i/>
        <sz val="8"/>
        <rFont val="Arial Cyr"/>
        <family val="0"/>
      </rPr>
      <t xml:space="preserve"> на реализацию образовательной программы дошкольного образования в части финансирования расходов на оплату труда</t>
    </r>
    <r>
      <rPr>
        <sz val="8"/>
        <rFont val="Arial Cyr"/>
        <family val="0"/>
      </rPr>
      <t xml:space="preserve"> работников муниципальных дошкольных образовательных организаций, расходов на приобретение учебных пособий, средств обучения, игр, игрушек (за исключением расходов на содержание зданий и оплату коммунальных услуг)</t>
    </r>
  </si>
  <si>
    <r>
      <t>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t>
    </r>
    <r>
      <rPr>
        <i/>
        <sz val="8"/>
        <rFont val="Arial Cyr"/>
        <family val="0"/>
      </rPr>
      <t xml:space="preserve"> по организации и обеспечению деятельности административных комиссий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</si>
  <si>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архивного дела</t>
    </r>
    <r>
      <rPr>
        <sz val="8"/>
        <rFont val="Arial Cyr"/>
        <family val="0"/>
      </rPr>
      <t>"</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</si>
  <si>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муниципальных районов Курской области отдельными государственными полномочиями Курской области</t>
    </r>
    <r>
      <rPr>
        <i/>
        <sz val="8"/>
        <rFont val="Arial"/>
        <family val="2"/>
      </rPr>
      <t xml:space="preserve"> по расчету и предоставлению дотаций на выравнивание бюджетной обеспеченности городских и сельских поселений</t>
    </r>
    <r>
      <rPr>
        <sz val="8"/>
        <rFont val="Arial"/>
        <family val="2"/>
      </rPr>
      <t xml:space="preserve"> за счет средств областного бюджета"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</si>
  <si>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t>
    </r>
    <r>
      <rPr>
        <i/>
        <sz val="8"/>
        <rFont val="Arial Cyr"/>
        <family val="0"/>
      </rPr>
      <t>по созданию и обеспечению деятельности комиссий по делам несовершеннолетних и защите их прав</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</si>
  <si>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муниципальных образований Курской области отдельными государственными полномочиями Курской области </t>
    </r>
    <r>
      <rPr>
        <i/>
        <sz val="8"/>
        <rFont val="Arial Cyr"/>
        <family val="0"/>
      </rPr>
      <t>в сфере трудовых отношений</t>
    </r>
    <r>
      <rPr>
        <sz val="8"/>
        <rFont val="Arial Cyr"/>
        <family val="0"/>
      </rPr>
      <t>"</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</si>
  <si>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в Курской области отдельными государственными полномочиями Курской области по организации деятельности органов опеки и попечительства" </t>
    </r>
    <r>
      <rPr>
        <i/>
        <sz val="8"/>
        <rFont val="Arial"/>
        <family val="2"/>
      </rPr>
      <t>на содержание работников, осуществляющих переданные государственные полномочия по организации и осуществлению деятельности по опеке и попечительству</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</si>
  <si>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финансовому обеспечению мер социальной поддержки </t>
    </r>
    <r>
      <rPr>
        <i/>
        <sz val="8"/>
        <rFont val="Arial Cyr"/>
        <family val="0"/>
      </rPr>
      <t>на предоставление компенсации расходов на оплату жилых помещений, отопления и освещения работникам муниципальных образовательных организаций</t>
    </r>
    <r>
      <rPr>
        <sz val="8"/>
        <rFont val="Arial Cyr"/>
        <family val="0"/>
      </rPr>
      <t>"</t>
    </r>
  </si>
  <si>
    <r>
      <t xml:space="preserve">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 для осуществления государственных полномочий </t>
    </r>
    <r>
      <rPr>
        <i/>
        <sz val="8"/>
        <rFont val="Arial"/>
        <family val="2"/>
      </rPr>
      <t>по предоставлению мер социальной поддержки работникам муниципальных учреждений культуры на оплату жилья и коммунальных услуг</t>
    </r>
  </si>
  <si>
    <r>
      <t>субвенции из областного бюджета бюджетам муниципальных районов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по предоставлению работникам муниципальных учреждений культуры  мер социальной поддержки, установленных законодательством Курской области" размер субвенций, передаваемых органам местного самоуправления муниципальных районов</t>
    </r>
    <r>
      <rPr>
        <i/>
        <sz val="8"/>
        <rFont val="Arial"/>
        <family val="2"/>
      </rPr>
      <t xml:space="preserve"> на содержание работников</t>
    </r>
    <r>
      <rPr>
        <sz val="8"/>
        <rFont val="Arial"/>
        <family val="2"/>
      </rPr>
      <t>, осуществляющих отдельные государственные полномочия по предоставлению работникам муниципальных учреждений культуры мер социальной поддержки</t>
    </r>
  </si>
  <si>
    <r>
      <t xml:space="preserve">субвенции из областного бюджета бюджетам </t>
    </r>
    <r>
      <rPr>
        <i/>
        <sz val="8"/>
        <rFont val="Arial Cyr"/>
        <family val="0"/>
      </rPr>
      <t>на реализацию основных общеобразовательных и дополнительных общеобразовательных программ в части финансирования расходов на оплату труда</t>
    </r>
    <r>
      <rPr>
        <sz val="8"/>
        <rFont val="Arial Cyr"/>
        <family val="0"/>
      </rPr>
      <t xml:space="preserve"> работников муниципальных общеобразовательных организаций, расходов на приобретение учебников и учебных пособий, средств обучения, игр, игрушек (за исключением расходов на содержание зданий и оплату коммунальных услуг)</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</si>
  <si>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оказание финансовой поддержки </t>
    </r>
    <r>
      <rPr>
        <i/>
        <sz val="8"/>
        <rFont val="Arial Cyr"/>
        <family val="0"/>
      </rPr>
      <t>общественным организациям ветеранов войны, труда, Вооруженных сил и право-охранительных органов области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</si>
  <si>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для осуществления отдельных государственных полномочий, связанных с предоставлением социальной поддержки отдельным категориям граждан </t>
    </r>
    <r>
      <rPr>
        <i/>
        <sz val="8"/>
        <rFont val="Arial Cyr"/>
        <family val="0"/>
      </rPr>
      <t>по обеспечению продовольственными товарами по сниженным ценам и выплатой ежемесячной денежной компенсации</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</si>
  <si>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на обеспечение мер социальной поддержки </t>
    </r>
    <r>
      <rPr>
        <i/>
        <sz val="8"/>
        <rFont val="Arial Cyr"/>
        <family val="0"/>
      </rPr>
      <t>ветеранов труда и тружеников тыла</t>
    </r>
  </si>
  <si>
    <r>
      <t>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t>
    </r>
    <r>
      <rPr>
        <i/>
        <sz val="8"/>
        <rFont val="Arial Cyr"/>
        <family val="0"/>
      </rPr>
      <t xml:space="preserve"> на выплату ежемесячного пособия на ребенка</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</si>
  <si>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Курской области в соответствии с Законом Курской области "О наделении органов местного самоуправления Курской области отдельными государственными полномочиями Курской области в сфере социальной защиты населения" </t>
    </r>
    <r>
      <rPr>
        <i/>
        <sz val="8"/>
        <rFont val="Arial Cyr"/>
        <family val="0"/>
      </rPr>
      <t>на содержание работников, осуществляющих переданные государственные полномочия в сфере социальной защиты населения</t>
    </r>
  </si>
  <si>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проведения мероприятий по отлову и содержанию безнадзорных животных" </t>
    </r>
    <r>
      <rPr>
        <i/>
        <sz val="8"/>
        <rFont val="Arial Cyr"/>
        <family val="0"/>
      </rPr>
      <t>на содержание работников</t>
    </r>
    <r>
      <rPr>
        <sz val="8"/>
        <rFont val="Arial Cyr"/>
        <family val="0"/>
      </rPr>
      <t>, осуществляющих отдельные государственные полномочия по организации проведения мероприятий по отлову и содержанию безнадзорных животных</t>
    </r>
  </si>
  <si>
    <t>2 02 15000 00 0000 150</t>
  </si>
  <si>
    <t>2 02 15001 00 0000 150</t>
  </si>
  <si>
    <t>2 02 15001 05 0000 150</t>
  </si>
  <si>
    <t>2 02 30000 00 0000 150</t>
  </si>
  <si>
    <t>2 02 30013 00 0000 150</t>
  </si>
  <si>
    <t>2 02 30013 05 0000 150</t>
  </si>
  <si>
    <t>2 02 30027 00 0000 150</t>
  </si>
  <si>
    <t>2 02 30027 05 0000 150</t>
  </si>
  <si>
    <t>2 02 39998 05 0000 150</t>
  </si>
  <si>
    <t>2 02 39998 00 0000 150</t>
  </si>
  <si>
    <t>2 02 39999 00 0000 150</t>
  </si>
  <si>
    <t>2 02 39999 05 0000 150</t>
  </si>
  <si>
    <t>77 2 00 С1402</t>
  </si>
  <si>
    <t>02 3 04 С1402</t>
  </si>
  <si>
    <t>17 2 01 С1402</t>
  </si>
  <si>
    <t>Основное мероприятие «Осуществление мероприятий по обучению, повышению квалификации, профессиональной переподготовке специалистов органов местного самоуправления Льговского района Курской области и их подведомственных учреждений в сфере защиты информации»</t>
  </si>
  <si>
    <t>20 2 03 С1494</t>
  </si>
  <si>
    <t>20 2 03 00000</t>
  </si>
  <si>
    <t>16 1 01 S5671</t>
  </si>
  <si>
    <t>Выполнение других обязательств муниципального образования</t>
  </si>
  <si>
    <t>Муниципальная программа «Развитие информационного общества в Льговском районе Курской области на 2019-2021 годы»</t>
  </si>
  <si>
    <t>Подпрограмма «Электронное правительство» муниципальной программы «Развитие информационного общества в Льговском районе Курской области на 2019-2021 годы»</t>
  </si>
  <si>
    <t>Подпрограмма «Развитие системы защиты информации Льговского района Курской области» муниципальная программа «Развитие информационного общества в Льговском районе Курской области на 2019-2021 годы»</t>
  </si>
  <si>
    <t>Муниципальная программа "Повышение эффективности управления муниципальными финансоами в Льговском районе Курской области на 2019-2021 годы"</t>
  </si>
  <si>
    <t xml:space="preserve">Подпрограмма "Управление муниципальной программой и обеспечение условий реализации" муниципальной программы  "Повышение эффективности управления муниципальными финансами в Льговском районе Курской области на 2019-2021 годы" </t>
  </si>
  <si>
    <t>Муниципальная программа "Социальная поддержка граждан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</si>
  <si>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</si>
  <si>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</si>
  <si>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"Улучшение демографической ситуации, совершенствование социальной поддержки семьи и детей" муниципальной программы "Социальная поддержка граждан в Льговском районе Курской области на 2019-2021 годы"</t>
  </si>
  <si>
    <t>Муниципальная программа "Управление муниципальным имуществом и земельными ресурсами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</si>
  <si>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муниципальная программа "Управление муниципальным имуществом и земельными ресурсами в Льговском районе Курской области на 2019-2021 годы"</t>
  </si>
  <si>
    <t>Муниципальная программа "Развитие муниципальной службы в Льговском районе Курской области на 2019-2021 годы"</t>
  </si>
  <si>
    <t>Подпрограмма "Реализация мероприятий, направленных на развитие муниципальной службы" муниципальной программы "Развитие муниципальной службы в Льговском районе Курской области на 2019-2021 годы"</t>
  </si>
  <si>
    <t>Муниципальная программа "Сохранение и развитие архивного дела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</si>
  <si>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</si>
  <si>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"Профилактика наркомании и медико-социальная реабилитация больных наркоманией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</si>
  <si>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2019-2021годы"</t>
  </si>
  <si>
    <t>Муниципальная программа "Защита населения и территории от чрезвычайных ситуаций, обеспечение пожарной безопасности и безопасности людей на водных объектах в Льговском районе Курской области на 2019-2021 годы"</t>
  </si>
  <si>
    <t>Подпрограмма "Обеспечение комплексной безопасности жизнедеятельности населения от чрезвычайных ситуаций природного и техногенного характера, стабильности техногенной обстановки"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</si>
  <si>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Подпрограмма "Снижение рисков и смягчение последствий чрезвычайных ситуаций природного и техногенного характера в Льговском районе Курской области" муниципальной программы "Защита населения и территорий от чрезвычайных ситуаций, обеспечение пожарной безопасности и безопасности людей на водных объектах в Льговском районе  Курской области нам 2019-2021 годы"</t>
  </si>
  <si>
    <t>Муниципальная программа " Профилактика правонарушений в Льговском районе Курской области на 2019-2021 годы"</t>
  </si>
  <si>
    <t>Подпрограмма "Обеспечение правопорядка на территории Льговского района Курской области" муниципальной программы " Профилактика правонарушений в Льговском районе курской области на 2019-2021 годы"</t>
  </si>
  <si>
    <t>Муниципальная программа "Содействие занятости населения в Льговском районе Курской области на 2019-2021 годы"</t>
  </si>
  <si>
    <t>Подпрограмма "Содействие временной занятости отдельных категорий граждан" муниципальной программы "Содействие занятости населения в Льговском районе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</si>
  <si>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</si>
  <si>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Муниципальная программа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</si>
  <si>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</si>
  <si>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Подпрограмма "Повышение безопасности дорожного движения в Льговском районе Курской области" муниципальной программы "Развитие транспортной системы, обеспечение перевозки пассажиров в Льговском районе Курской области и безопасности дорожного движения на 2019-2021 годы"</t>
  </si>
  <si>
    <t>Муниципальная программа "Социальное развитие села в Льговском районе Курской области на 2019-2021 годы"</t>
  </si>
  <si>
    <t>Подпрограмма "Устойчивое развитие сельских территорий в Льговском районе Курской области" муниципальной программы "Социальное развитие села в Льговском районе Курской области на 2019-2021 годы"</t>
  </si>
  <si>
    <t>Муниципальная программа "Развитие образования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</si>
  <si>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</si>
  <si>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"Развитие дополнительного образования и системы воспитания детей" муниципальной программы "Развитие образования в Льговской районе Курской области на 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</si>
  <si>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</si>
  <si>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"Повышение эффективности реализации молодежной политики"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</si>
  <si>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"Оздоровление и отдых детей"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</si>
  <si>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 2019-2021 годы"</t>
  </si>
  <si>
    <t>Основное мероприятие "Обеспечение деятельности (оказанных услуг) муниципальными организациями. Научно-методическое, аналитическое, информационное и организационное сопровождение программы на 2019-2021 годы"</t>
  </si>
  <si>
    <t>Муниципальная программа "Развитие культуры в Льговском районе Курской области на 2019-2021 год"</t>
  </si>
  <si>
    <t>Подпрограмма "Искусство" муниципальной программы "Развитие культуры в Льговском районе Курской области на 2019-2021 год"</t>
  </si>
  <si>
    <t>Подпрограмма "Наследие" муниципальной программы  "Развитие культуры в Льговском районе Курской области на 2019-2021 год"</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</si>
  <si>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t>
  </si>
  <si>
    <t>Подпрограмма "Развитие мер социальной поддержки отдельных категорий граждан" муниципальной программы "Социальная поддержка граждан в Льговском районе Курской области на 2019-2021 годы"</t>
  </si>
  <si>
    <t>Подпрограмма "Развитие дошкольного и общего образования детей" муниципальной программы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</si>
  <si>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</si>
  <si>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"Профилактика правонарушений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</si>
  <si>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"Профилактика правонарушений в Льговском районе Курской области на 2019-2021 годы"</t>
  </si>
  <si>
    <t>Подпрограмма "Реализация муниципальной политики в сфере физической культуры и спорта" муниципальной программы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</si>
  <si>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Муниципальная программа "Повышение эффективности управления муниципальными финансами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</si>
  <si>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</si>
  <si>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</si>
  <si>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"Социальная поддержка граждан в Льговском районе Курской области на 2019-2021 годы"</t>
  </si>
  <si>
    <t>Подпрограмма "Медико-социальная реабилитация больных наркоманией в Льговском районе Курской области" муниципальной программы "Профилактика наркомании и медико-социальная реабилитация больных наркоманией в Льговском районе Курской области на 2019-2021 годы"</t>
  </si>
  <si>
    <t>Подпрограмма "Развитие мер социальной поддержки отдельных категорий граждан " муниципальной программы Льговского района Курской области "Социальная поддержка граждан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</si>
  <si>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</si>
  <si>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"Искусство" муниципальной программы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</si>
  <si>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</si>
  <si>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</si>
  <si>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Муниципальная программа  "Развитие культуры в Льговском районе Курской области на 2019-2021 годы"</t>
  </si>
  <si>
    <t>Подпрограмма "Наследие"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</si>
  <si>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культуры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</si>
  <si>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"Социальная поддержка граждан в Льговском районе Курской области на2019-2021 годы"</t>
  </si>
  <si>
    <t>Муниципальная программа  "Развитие образования в Льговском районе Курской области на 2019-2021 годы"</t>
  </si>
  <si>
    <t>Подпрограмма "Управление муниципальной программой и обеспечение условий реализации" муниципальной программы "Развитие образования в Льговском районе Курской области на2019-2021 годы"</t>
  </si>
  <si>
    <t>Муниципальная программа "Повышение эффективности работы с  молодежью,  организация отдыха и оздоровления детей, молодежи, развитие физической культуры и спорта в Льговском районе Курской области на 2019-2021 годы"</t>
  </si>
  <si>
    <t>Подпрограмма "Организация хранения, комплектования и использования документов Архивного фонда  Курской области и иных архивных документов" муниципальной программы "Сохранение и развитие архивного дела в Льговском районе Курской области на 2019-2021 годы"</t>
  </si>
  <si>
    <t>Муниципальная программа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</si>
  <si>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"Развитие сети автомобильных дорог в Льговском районе Курской области" муниципальной программы "Развитие транспортной системы, обеспечение перевозки пассижиров в Льговском районе Курской области и безопасности дорожного движения на 2019-2021 годы"</t>
  </si>
  <si>
    <t>Подпрограмма "Обеспечение правопорядка на территории Льговского района Курской области" муниципальной программы "Профилактика правонарушений в Льговском районе курской области на 2019-2021 годы"</t>
  </si>
  <si>
    <t>Подпрограмма "Эффективная система межбюджетных отношений " муниципальной программы "Повышение эффективности управления муниципальными финансами в Льговском района Курской области на 2019-2021 годы"</t>
  </si>
  <si>
    <t>Подпрограмма "Развитие институтов рынка труда" муниципальной программы "Содействие занятости населения  в Льговском районе Курской области на 2019-2021 годы"</t>
  </si>
  <si>
    <t>Источники финансирования дефицита бюджета муниципального района «Льговский район» Курской области на 2019 год</t>
  </si>
  <si>
    <t>Иные межбюджетные трансферты на содержание работника, осуществляющего выполнение переданных полномочий</t>
  </si>
  <si>
    <t>77 2 00 П1490</t>
  </si>
  <si>
    <t>77 2 00 П1493</t>
  </si>
  <si>
    <t>Иные межбюджетные трансферты на осуществление переданных полномочий муниципального района по сохранению, использованию и популяризации объектов культурного наследия (памятников истории и культуры), охране объектов культурного наследия (памятников истории и культуры) местного (муниципального) значения, расположенных на территории поселения</t>
  </si>
  <si>
    <t>Курской области от 28.12.2018 г.  № 52</t>
  </si>
  <si>
    <t>Льговского района Курской области от 28.12.2018 г.  №52</t>
  </si>
  <si>
    <t xml:space="preserve"> к решению Представительного Собрания Льговского района Курской области от 28.12.2018 г.  № 52</t>
  </si>
  <si>
    <t>Осуществление переданных полномочий Российской Федерации на государственную регистрацию актов гражданского состояния</t>
  </si>
  <si>
    <t xml:space="preserve">Строительство (реконструкция) автомобильных дорог общего пользования местного значения </t>
  </si>
  <si>
    <t>11 2 01 С1423</t>
  </si>
  <si>
    <t>Капитальные вложения в объекты государственной (муниципальной) собственности</t>
  </si>
  <si>
    <t>11 4 01 С1601</t>
  </si>
  <si>
    <t>Разработка комплексных схем организации дорожного движения</t>
  </si>
  <si>
    <t>Другие вопросы в области национальной экономики</t>
  </si>
  <si>
    <t>11 2 01 С1425</t>
  </si>
  <si>
    <t>Межевание автомобильных дорог общего пользования местного значения, проведение кадастровых работ</t>
  </si>
  <si>
    <t>Иные межбюджетные трансферты на осуществление полномочий по созданию условий для развития социальной и инженерной инфраструктуры муниципальных образований</t>
  </si>
  <si>
    <t>77 2 00 П1417</t>
  </si>
  <si>
    <t>07 0 00 00000</t>
  </si>
  <si>
    <t>07 2 00 00000</t>
  </si>
  <si>
    <t>Основное мероприятие "Содействие развитию социальной и инженерной инфраструктуры муниципальных образований Льговского района Курской области"</t>
  </si>
  <si>
    <t>07 2 02 00000</t>
  </si>
  <si>
    <t>Муниципальная программа "Обеспечение доступным и комфортным жильем и коммунальными услугами граждан Льговского района Курской области на 2019-2021 годы"</t>
  </si>
  <si>
    <t>Подпрограмма "Создание условий для обеспечения доступным и комфортным жильем граждан в Льговском районе Курской области" муниципальной программы "Обеспечение доступным и комфортным жильем и коммунальными услугами граждан Льговского района Курской области на 2019-2021 годы"</t>
  </si>
  <si>
    <t>ПРОЧИЕ МЕЖБЮДЖЕТНЫЕ ТРАНФЕРТЫ ОБЩЕГО ХАРАКТЕРА</t>
  </si>
  <si>
    <t>Основное мероприятие "Предоставление бюджетам поселений иных межбюджетных трансфертов на оформление в собственность имущества, несвязанных  с передачей осуществления части полномочий по решению вопросов местного значения"</t>
  </si>
  <si>
    <t>14 2 02 00000</t>
  </si>
  <si>
    <t>Оказание финансовой поддержки бюджетам поселений на обеспечение мероприятий, связанных с оформлением имущества в муниципальную собственность</t>
  </si>
  <si>
    <t>14 2 02 П1499</t>
  </si>
  <si>
    <t>2 18 00000 00 0000 000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</si>
  <si>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</si>
  <si>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</si>
  <si>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</si>
  <si>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</si>
  <si>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2 19 00000 00 0000 000</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</si>
  <si>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</si>
  <si>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</si>
  <si>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</si>
  <si>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2 18 00000 00 0000 150</t>
  </si>
  <si>
    <t>2 18 00000 05 0000 150</t>
  </si>
  <si>
    <t>2 18 60010 05 0000 150</t>
  </si>
  <si>
    <t>2 19 00000 05 0000 150</t>
  </si>
  <si>
    <t>2 19 60010 05 0000 150</t>
  </si>
  <si>
    <t>03 2 07 00000</t>
  </si>
  <si>
    <t>03 2 07 S3080</t>
  </si>
  <si>
    <t>Основное мероприятие "Содействие развитию общего образования"</t>
  </si>
  <si>
    <t>Мероприятия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</si>
  <si>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</si>
  <si>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</si>
  <si>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</si>
  <si>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</si>
  <si>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</si>
  <si>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</si>
  <si>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1 03 02261 01 0000 110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</si>
  <si>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</si>
  <si>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16 1 01 L5670</t>
  </si>
  <si>
    <t>Обеспечение устойчивого развития сельских территорий</t>
  </si>
  <si>
    <t>Прочие субсидии</t>
  </si>
  <si>
    <t>Прочие субсидии бюджетам муниципальных районов</t>
  </si>
  <si>
    <t>2 02 29999 00 0000 150</t>
  </si>
  <si>
    <t>2 02 29999 05 0000 150</t>
  </si>
  <si>
    <t>Субсидии местным бюджетам муниципальных районов на мероприятия по внесению в государственный кадастр недвижимости сведений о границах муниципальных образований и границах населенных пунктов</t>
  </si>
  <si>
    <t>Субсидии местным бюджетам муниципальных районов на предоставление мер социальной поддержки работникам муниципальных образовательных организаций</t>
  </si>
  <si>
    <t>Субсидии местным бюджетам муниципальных районов на мероприятия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</si>
  <si>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Субсидии из областного бюджета бюджетам муниципальных районов на  софинансирование расходных обязательств муниципальных образований, связанных с организацией отдыха детей в каникулярное время</t>
  </si>
  <si>
    <t>Субсидии бюджетам бюджетной системы Российской Федерации (межбюджетные субсидии)</t>
  </si>
  <si>
    <t>Субсидии бюджетам на софинансирование капитальных вложений в объекты государственной (муниципальной) собственности</t>
  </si>
  <si>
    <t>Субсидии бюджетам муниципальных районов на софинансирование капитальных вложений в объекты муниципальной собственности</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</si>
  <si>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</si>
  <si>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</si>
  <si>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2 02 25467 00 0000 150</t>
  </si>
  <si>
    <t>2 02 25467 05 0000 150</t>
  </si>
  <si>
    <t>2 02 27567 00 0000 150</t>
  </si>
  <si>
    <t>2 02 27567 05 0000 150</t>
  </si>
  <si>
    <t>2 02 20000 00 0000 150</t>
  </si>
  <si>
    <t>Субсидии  из областного бюджета бюджетам муниципальных районов на 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</si>
  <si>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2 07 00000 00 0000 000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</si>
  <si>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</si>
  <si>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</si>
  <si>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</si>
  <si>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2 07 05000 05 0000 150</t>
  </si>
  <si>
    <t>2 07 05020 05 0000 150</t>
  </si>
  <si>
    <t>07 2 01 00000</t>
  </si>
  <si>
    <t>Основное мероприятие "Содействие муниципальным образованиям Льговского района Курской области в разработке документов территориального планирования и градостроительного зонирования"</t>
  </si>
  <si>
    <t>Мероприятия по внесению в государственный кадастр недвижимости сведений о границах муниципальных образований и границах населенных пунктов</t>
  </si>
  <si>
    <t>Реализация мероприятий по внесению в государственный кадастр недвижимости сведений о границах муниципальных образований и границах населенных пунктов</t>
  </si>
  <si>
    <t>07 2 01 13600</t>
  </si>
  <si>
    <t>07 2 01 S3600</t>
  </si>
  <si>
    <t>07 2 02 С1417</t>
  </si>
  <si>
    <t xml:space="preserve">Создание условий для развития социальной и инженерной инфраструктуры муниципальных образований </t>
  </si>
  <si>
    <t>07 2 01 С1416</t>
  </si>
  <si>
    <t>Мероприятия по  разработке документов территориального планирования и градостроительного зонирования</t>
  </si>
  <si>
    <t>16 1 01 R5671</t>
  </si>
  <si>
    <t>Организация отдыха детей в каникулярное время</t>
  </si>
  <si>
    <t>08 4 01 13540</t>
  </si>
  <si>
    <t>Дополнительное финансирование мероприятий по организации питания обучающихся из малоимущих и (или) многодетных семей, а также обучающихся с ограниченными возможностями здоровья в муниципальных общеобразовательных организациях</t>
  </si>
  <si>
    <t>03 2 04 13090</t>
  </si>
  <si>
    <t>Предоставление мер социальной поддержки работникам муниципальных образовательных организаций</t>
  </si>
  <si>
    <t>03 2 05 13060</t>
  </si>
  <si>
    <t>03 2 07 13080</t>
  </si>
  <si>
    <t>Приобретение горюче-смазочных материалов для обеспечения подвоза обучающихся муниципальных общеобразовательных организаций к месту обучения и обратно</t>
  </si>
  <si>
    <t>400</t>
  </si>
  <si>
    <t>03 2 02 С1411</t>
  </si>
  <si>
    <t>Расходы на приобретение оборудования для школьных столовых</t>
  </si>
  <si>
    <t>01 1 01 L4670</t>
  </si>
  <si>
    <t>Обеспечение развития и укрепления материально-технической базы муниципальных домов культуры</t>
  </si>
  <si>
    <t>Муниципальная программа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</si>
  <si>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Подпрограмма "Контроль за животными без владельцев находящихся на территории муниципального района "Льговский район" Курской области" муниципальной программы "Осуществление деятельности по обращению с животными без владельцев на территории муниципального района "Льговский район" Курской области на 2019-2021 годы"</t>
  </si>
  <si>
    <t>Основное мероприятие "Предупреждение и ликвидация болезней животных, их лечение, отлов и содержание животных без владельцев, защита населения от болезней, общих для человека и животных"</t>
  </si>
  <si>
    <t>Организация мероприятий при осуществлении деятельности по обращению с животными без владельцев</t>
  </si>
  <si>
    <t>Содержание работников, осуществляющих отдельные государственные полномочия по организации мероприятий при осуществлении деятельности по обращению с животными без владельцев</t>
  </si>
  <si>
    <t>ДОХОДЫ ОТ ОКАЗАНИЯ ПЛАТНЫХ УСЛУГ И КОМПЕНСАЦИИ ЗАТРАТ ГОСУДАРСТВА</t>
  </si>
  <si>
    <t>03 2 05 С1409</t>
  </si>
  <si>
    <t>Расходы на предоставление мер социальной поддержки работникам муниципальных образовательных организаций</t>
  </si>
  <si>
    <t>07 2 02 S1500</t>
  </si>
  <si>
    <t>Мероприятия, направленные на  развитие социальной и инженерной инфраструктуры муниципальных образований Курской области</t>
  </si>
  <si>
    <t>2 02 15002 05 0000 150</t>
  </si>
  <si>
    <t>Дотации бюджетам муниципальных районов на поддержку мер по обеспечению сбалансированности бюджетов</t>
  </si>
  <si>
    <t>2 02 15002 00 0000 150</t>
  </si>
  <si>
    <t>Дотации бюджетам на поддержку мер по обеспечению сбалансированности бюджетов</t>
  </si>
  <si>
    <r>
      <t xml:space="preserve">субвенции из областного бюджета бюджетам муниципальных районов и городских округов на осуществление отдельных государственных полномочий в соответствии с Законом Курской области "О наделении органов местного самоуправления Курской области отдельными государственными полномочиями по организации мероприятий при осуществлении деятельности по обращению с животными без владельцев" </t>
    </r>
    <r>
      <rPr>
        <i/>
        <sz val="8"/>
        <rFont val="Arial Cyr"/>
        <family val="0"/>
      </rPr>
      <t>на организацию проведения мероприятий при осуществлении деятельности по обращению с животными без владельцев</t>
    </r>
  </si>
  <si>
    <t>Судебная система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</si>
  <si>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</si>
  <si>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77 2 00 51200</t>
  </si>
  <si>
    <t>Резервный фонд Администрации Курской области</t>
  </si>
  <si>
    <t>78 1 00 10030</t>
  </si>
  <si>
    <t>2 02 35120 05 0000 150</t>
  </si>
  <si>
    <t>2 02 35120 00 0000 150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</si>
  <si>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</si>
  <si>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</si>
  <si>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2 02 45160 05 0000 150</t>
  </si>
  <si>
    <t>2 02 45160 00 0000 150</t>
  </si>
  <si>
    <t>2 02 40000 00 0000 150</t>
  </si>
  <si>
    <t>Иные межбюджетные трансферты</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</si>
  <si>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</si>
  <si>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</si>
  <si>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03 2 04 С1412</t>
  </si>
  <si>
    <t>Мероприятия по организации питания обучающихся муниципальных образовательных организаций</t>
  </si>
  <si>
    <t>Субсидии местным бюджетам на создание условий для развития социальной и инженерной инфраструктуры</t>
  </si>
  <si>
    <t>07 2 02 11500</t>
  </si>
  <si>
    <t>Развитие социальной и инженерной инфраструктуры муниципальных образований Курской области</t>
  </si>
  <si>
    <t>Приложение №1
к решению Представительного Собрания 
Льговского района Курской области
от  28.12.2018 г.  №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19.09.2019 г.  №87)</t>
  </si>
  <si>
    <t>Курской области на 2019 год и на плановый период 2020 и 2021 годов» (в редакции Решения Представительного Собрания Льговского района Курской области от 19.09.2019 г.  №87)</t>
  </si>
  <si>
    <t xml:space="preserve"> от  28.12.2018 г.  №52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19.09.2019 г.  №87)</t>
  </si>
  <si>
    <t xml:space="preserve"> "О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19.09.2019 г.  №87)</t>
  </si>
  <si>
    <t>«О бюджете муниципального района «Льговский район» Курской области на 2019 год и на плановый период 2020 и 2021 годов" (в редакции Решения Представительного Собрания Льговского района Курской области от 19.09.2019 г.  №87)</t>
  </si>
</sst>
</file>

<file path=xl/styles.xml><?xml version="1.0" encoding="utf-8"?>
<styleSheet xmlns="http://schemas.openxmlformats.org/spreadsheetml/2006/main">
  <numFmts count="2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
    <numFmt numFmtId="170" formatCode="0.000"/>
    <numFmt numFmtId="171" formatCode="0.00000"/>
    <numFmt numFmtId="172" formatCode="0.000000"/>
    <numFmt numFmtId="173" formatCode="0.0000000"/>
    <numFmt numFmtId="174" formatCode="0.0000"/>
    <numFmt numFmtId="175" formatCode="0.00000000"/>
    <numFmt numFmtId="176" formatCode="0.000000000"/>
  </numFmts>
  <fonts count="80">
    <font>
      <sz val="10"/>
      <name val="Arial Cyr"/>
      <family val="0"/>
    </font>
    <font>
      <sz val="12"/>
      <name val="Times New Roman"/>
      <family val="1"/>
    </font>
    <font>
      <b/>
      <sz val="12"/>
      <name val="Times New Roman"/>
      <family val="1"/>
    </font>
    <font>
      <sz val="8"/>
      <name val="Arial Cyr"/>
      <family val="0"/>
    </font>
    <font>
      <b/>
      <sz val="14"/>
      <name val="Times New Roman"/>
      <family val="1"/>
    </font>
    <font>
      <u val="single"/>
      <sz val="10"/>
      <color indexed="12"/>
      <name val="Arial Cyr"/>
      <family val="0"/>
    </font>
    <font>
      <u val="single"/>
      <sz val="10"/>
      <color indexed="36"/>
      <name val="Arial Cyr"/>
      <family val="0"/>
    </font>
    <font>
      <b/>
      <sz val="10"/>
      <name val="Arial Cyr"/>
      <family val="0"/>
    </font>
    <font>
      <i/>
      <sz val="10"/>
      <name val="Arial Cyr"/>
      <family val="0"/>
    </font>
    <font>
      <sz val="12"/>
      <name val="Arial Cyr"/>
      <family val="0"/>
    </font>
    <font>
      <sz val="8"/>
      <color indexed="9"/>
      <name val="Arial Cyr"/>
      <family val="0"/>
    </font>
    <font>
      <b/>
      <sz val="16"/>
      <name val="Times New Roman"/>
      <family val="1"/>
    </font>
    <font>
      <b/>
      <sz val="16"/>
      <name val="Arial Cyr"/>
      <family val="0"/>
    </font>
    <font>
      <b/>
      <i/>
      <sz val="12"/>
      <name val="Times New Roman"/>
      <family val="1"/>
    </font>
    <font>
      <b/>
      <sz val="12"/>
      <color indexed="9"/>
      <name val="Times New Roman"/>
      <family val="1"/>
    </font>
    <font>
      <b/>
      <sz val="14"/>
      <color indexed="9"/>
      <name val="Times New Roman"/>
      <family val="1"/>
    </font>
    <font>
      <b/>
      <i/>
      <sz val="14"/>
      <name val="Times New Roman"/>
      <family val="1"/>
    </font>
    <font>
      <sz val="10"/>
      <name val="Times New Roman"/>
      <family val="1"/>
    </font>
    <font>
      <b/>
      <sz val="14"/>
      <name val="Arial Cyr"/>
      <family val="0"/>
    </font>
    <font>
      <b/>
      <sz val="13"/>
      <name val="Times New Roman"/>
      <family val="1"/>
    </font>
    <font>
      <b/>
      <sz val="13"/>
      <color indexed="9"/>
      <name val="Times New Roman"/>
      <family val="1"/>
    </font>
    <font>
      <b/>
      <i/>
      <sz val="13"/>
      <name val="Times New Roman"/>
      <family val="1"/>
    </font>
    <font>
      <sz val="13"/>
      <name val="Times New Roman"/>
      <family val="1"/>
    </font>
    <font>
      <i/>
      <sz val="11"/>
      <name val="Times New Roman"/>
      <family val="1"/>
    </font>
    <font>
      <b/>
      <i/>
      <sz val="11"/>
      <name val="Times New Roman"/>
      <family val="1"/>
    </font>
    <font>
      <sz val="11"/>
      <name val="Times New Roman"/>
      <family val="1"/>
    </font>
    <font>
      <b/>
      <sz val="11"/>
      <name val="Times New Roman"/>
      <family val="1"/>
    </font>
    <font>
      <sz val="12"/>
      <color indexed="9"/>
      <name val="Times New Roman"/>
      <family val="1"/>
    </font>
    <font>
      <b/>
      <sz val="12"/>
      <name val="Arial Cyr"/>
      <family val="0"/>
    </font>
    <font>
      <sz val="11"/>
      <name val="Arial Cyr"/>
      <family val="0"/>
    </font>
    <font>
      <i/>
      <sz val="12"/>
      <name val="Times New Roman"/>
      <family val="1"/>
    </font>
    <font>
      <b/>
      <sz val="10"/>
      <name val="Times New Roman"/>
      <family val="1"/>
    </font>
    <font>
      <b/>
      <sz val="12"/>
      <color indexed="8"/>
      <name val="Times New Roman"/>
      <family val="1"/>
    </font>
    <font>
      <b/>
      <sz val="8"/>
      <name val="Arial Cyr"/>
      <family val="0"/>
    </font>
    <font>
      <b/>
      <sz val="8"/>
      <name val="Arial"/>
      <family val="2"/>
    </font>
    <font>
      <b/>
      <sz val="9"/>
      <name val="Arial Cyr"/>
      <family val="0"/>
    </font>
    <font>
      <sz val="8"/>
      <name val="Arial"/>
      <family val="2"/>
    </font>
    <font>
      <sz val="12"/>
      <color indexed="8"/>
      <name val="Times New Roman"/>
      <family val="1"/>
    </font>
    <font>
      <sz val="14"/>
      <name val="Times New Roman"/>
      <family val="1"/>
    </font>
    <font>
      <b/>
      <i/>
      <sz val="12"/>
      <color indexed="8"/>
      <name val="Times New Roman"/>
      <family val="1"/>
    </font>
    <font>
      <sz val="10"/>
      <color indexed="8"/>
      <name val="Times New Roman"/>
      <family val="1"/>
    </font>
    <font>
      <sz val="10"/>
      <color indexed="9"/>
      <name val="Arial Cyr"/>
      <family val="0"/>
    </font>
    <font>
      <sz val="10"/>
      <color indexed="9"/>
      <name val="Times New Roman"/>
      <family val="1"/>
    </font>
    <font>
      <i/>
      <sz val="10"/>
      <name val="Times New Roman"/>
      <family val="1"/>
    </font>
    <font>
      <i/>
      <sz val="8"/>
      <name val="Arial Cyr"/>
      <family val="0"/>
    </font>
    <font>
      <i/>
      <sz val="8"/>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style="thin"/>
    </border>
    <border>
      <left style="medium"/>
      <right style="medium"/>
      <top style="medium"/>
      <bottom style="medium"/>
    </border>
    <border>
      <left style="thin"/>
      <right style="thin"/>
      <top>
        <color indexed="63"/>
      </top>
      <bottom>
        <color indexed="63"/>
      </bottom>
    </border>
    <border>
      <left style="medium"/>
      <right>
        <color indexed="63"/>
      </right>
      <top style="medium"/>
      <bottom style="medium"/>
    </border>
    <border>
      <left>
        <color indexed="63"/>
      </left>
      <right>
        <color indexed="63"/>
      </right>
      <top style="thin"/>
      <bottom style="thin"/>
    </border>
    <border>
      <left style="thin">
        <color indexed="8"/>
      </left>
      <right>
        <color indexed="63"/>
      </right>
      <top style="thin">
        <color indexed="8"/>
      </top>
      <bottom style="thin">
        <color indexed="8"/>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25" borderId="1" applyNumberFormat="0" applyAlignment="0" applyProtection="0"/>
    <xf numFmtId="0" fontId="66" fillId="26" borderId="2" applyNumberFormat="0" applyAlignment="0" applyProtection="0"/>
    <xf numFmtId="0" fontId="67" fillId="26" borderId="1" applyNumberFormat="0" applyAlignment="0" applyProtection="0"/>
    <xf numFmtId="0" fontId="5"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7" borderId="7" applyNumberFormat="0" applyAlignment="0" applyProtection="0"/>
    <xf numFmtId="0" fontId="73" fillId="0" borderId="0" applyNumberFormat="0" applyFill="0" applyBorder="0" applyAlignment="0" applyProtection="0"/>
    <xf numFmtId="0" fontId="74" fillId="28"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9" fillId="0" borderId="0">
      <alignment/>
      <protection/>
    </xf>
    <xf numFmtId="0" fontId="3" fillId="0" borderId="0">
      <alignment/>
      <protection/>
    </xf>
    <xf numFmtId="0" fontId="6" fillId="0" borderId="0" applyNumberFormat="0" applyFill="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7" fillId="0" borderId="9" applyNumberFormat="0" applyFill="0" applyAlignment="0" applyProtection="0"/>
    <xf numFmtId="0" fontId="7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9" fillId="31" borderId="0" applyNumberFormat="0" applyBorder="0" applyAlignment="0" applyProtection="0"/>
  </cellStyleXfs>
  <cellXfs count="317">
    <xf numFmtId="0" fontId="0" fillId="0" borderId="0" xfId="0" applyAlignment="1">
      <alignment/>
    </xf>
    <xf numFmtId="171" fontId="1" fillId="0" borderId="0" xfId="0" applyNumberFormat="1" applyFont="1" applyFill="1" applyAlignment="1">
      <alignment vertical="top" wrapText="1"/>
    </xf>
    <xf numFmtId="171" fontId="0" fillId="0" borderId="0" xfId="0" applyNumberFormat="1" applyFill="1" applyAlignment="1">
      <alignment vertical="top"/>
    </xf>
    <xf numFmtId="171" fontId="17" fillId="0" borderId="0" xfId="0" applyNumberFormat="1" applyFont="1" applyFill="1" applyAlignment="1">
      <alignment vertical="top" wrapText="1"/>
    </xf>
    <xf numFmtId="171" fontId="0" fillId="0" borderId="0" xfId="0" applyNumberFormat="1" applyFill="1" applyAlignment="1">
      <alignment vertical="top" wrapText="1"/>
    </xf>
    <xf numFmtId="171" fontId="1" fillId="0" borderId="0" xfId="0" applyNumberFormat="1" applyFont="1" applyFill="1" applyAlignment="1">
      <alignment vertical="top"/>
    </xf>
    <xf numFmtId="171" fontId="2" fillId="0" borderId="0" xfId="0" applyNumberFormat="1" applyFont="1" applyFill="1" applyAlignment="1">
      <alignment vertical="top"/>
    </xf>
    <xf numFmtId="171" fontId="0" fillId="0" borderId="0" xfId="0" applyNumberFormat="1" applyFont="1" applyFill="1" applyAlignment="1">
      <alignment vertical="top"/>
    </xf>
    <xf numFmtId="171" fontId="0" fillId="0" borderId="0" xfId="0" applyNumberFormat="1" applyFont="1" applyFill="1" applyAlignment="1">
      <alignment vertical="top"/>
    </xf>
    <xf numFmtId="171" fontId="12" fillId="0" borderId="0" xfId="0" applyNumberFormat="1" applyFont="1" applyFill="1" applyAlignment="1">
      <alignment vertical="top"/>
    </xf>
    <xf numFmtId="171" fontId="23" fillId="0" borderId="0" xfId="0" applyNumberFormat="1" applyFont="1" applyFill="1" applyAlignment="1">
      <alignment vertical="top" wrapText="1"/>
    </xf>
    <xf numFmtId="171" fontId="19" fillId="0" borderId="0" xfId="0" applyNumberFormat="1" applyFont="1" applyFill="1" applyAlignment="1">
      <alignment vertical="top"/>
    </xf>
    <xf numFmtId="171" fontId="26" fillId="0" borderId="0" xfId="0" applyNumberFormat="1" applyFont="1" applyFill="1" applyAlignment="1">
      <alignment vertical="top" wrapText="1"/>
    </xf>
    <xf numFmtId="171" fontId="24" fillId="0" borderId="0" xfId="0" applyNumberFormat="1" applyFont="1" applyFill="1" applyAlignment="1">
      <alignment vertical="top" wrapText="1"/>
    </xf>
    <xf numFmtId="171" fontId="13" fillId="0" borderId="0" xfId="0" applyNumberFormat="1" applyFont="1" applyFill="1" applyAlignment="1">
      <alignment vertical="top"/>
    </xf>
    <xf numFmtId="171" fontId="23" fillId="0" borderId="0" xfId="0" applyNumberFormat="1" applyFont="1" applyFill="1" applyAlignment="1">
      <alignment vertical="top"/>
    </xf>
    <xf numFmtId="171" fontId="25" fillId="0" borderId="0" xfId="0" applyNumberFormat="1" applyFont="1" applyFill="1" applyAlignment="1">
      <alignment vertical="top" wrapText="1"/>
    </xf>
    <xf numFmtId="171" fontId="17" fillId="0" borderId="0" xfId="0" applyNumberFormat="1" applyFont="1" applyFill="1" applyAlignment="1">
      <alignment vertical="top"/>
    </xf>
    <xf numFmtId="171" fontId="2" fillId="0" borderId="0" xfId="0" applyNumberFormat="1" applyFont="1" applyFill="1" applyAlignment="1">
      <alignment vertical="top" wrapText="1"/>
    </xf>
    <xf numFmtId="171" fontId="9" fillId="0" borderId="0" xfId="0" applyNumberFormat="1" applyFont="1" applyFill="1" applyAlignment="1">
      <alignment vertical="top" wrapText="1"/>
    </xf>
    <xf numFmtId="171" fontId="16" fillId="0" borderId="0" xfId="0" applyNumberFormat="1" applyFont="1" applyFill="1" applyAlignment="1">
      <alignment vertical="top"/>
    </xf>
    <xf numFmtId="171" fontId="21" fillId="0" borderId="0" xfId="0" applyNumberFormat="1" applyFont="1" applyFill="1" applyAlignment="1">
      <alignment vertical="top"/>
    </xf>
    <xf numFmtId="171" fontId="4" fillId="0" borderId="0" xfId="0" applyNumberFormat="1" applyFont="1" applyFill="1" applyAlignment="1">
      <alignment vertical="top"/>
    </xf>
    <xf numFmtId="171" fontId="8" fillId="0" borderId="0" xfId="0" applyNumberFormat="1" applyFont="1" applyFill="1" applyAlignment="1">
      <alignment vertical="top"/>
    </xf>
    <xf numFmtId="171" fontId="26" fillId="0" borderId="0" xfId="0" applyNumberFormat="1" applyFont="1" applyFill="1" applyAlignment="1">
      <alignment vertical="top"/>
    </xf>
    <xf numFmtId="171" fontId="22" fillId="0" borderId="0" xfId="0" applyNumberFormat="1" applyFont="1" applyFill="1" applyAlignment="1">
      <alignment vertical="top"/>
    </xf>
    <xf numFmtId="171" fontId="29" fillId="0" borderId="0" xfId="0" applyNumberFormat="1" applyFont="1" applyFill="1" applyAlignment="1">
      <alignment vertical="top"/>
    </xf>
    <xf numFmtId="171" fontId="18" fillId="0" borderId="0" xfId="0" applyNumberFormat="1" applyFont="1" applyFill="1" applyAlignment="1">
      <alignment vertical="top"/>
    </xf>
    <xf numFmtId="171" fontId="16" fillId="0" borderId="0" xfId="0" applyNumberFormat="1" applyFont="1" applyFill="1" applyAlignment="1">
      <alignment vertical="top" wrapText="1"/>
    </xf>
    <xf numFmtId="171" fontId="7" fillId="0" borderId="0" xfId="0" applyNumberFormat="1" applyFont="1" applyFill="1" applyAlignment="1">
      <alignment vertical="top"/>
    </xf>
    <xf numFmtId="171" fontId="7" fillId="0" borderId="0" xfId="0" applyNumberFormat="1" applyFont="1" applyFill="1" applyAlignment="1">
      <alignment vertical="top" wrapText="1"/>
    </xf>
    <xf numFmtId="171" fontId="28" fillId="0" borderId="0" xfId="0" applyNumberFormat="1" applyFont="1" applyFill="1" applyAlignment="1">
      <alignment vertical="top"/>
    </xf>
    <xf numFmtId="171" fontId="4" fillId="0" borderId="0" xfId="0" applyNumberFormat="1" applyFont="1" applyFill="1" applyAlignment="1">
      <alignment vertical="top" wrapText="1"/>
    </xf>
    <xf numFmtId="171" fontId="25" fillId="0" borderId="0" xfId="0" applyNumberFormat="1" applyFont="1" applyFill="1" applyAlignment="1">
      <alignment vertical="top"/>
    </xf>
    <xf numFmtId="0" fontId="1" fillId="0" borderId="0" xfId="0" applyFont="1" applyAlignment="1">
      <alignment horizontal="left" vertical="top"/>
    </xf>
    <xf numFmtId="0" fontId="0" fillId="0" borderId="0" xfId="0" applyAlignment="1">
      <alignment horizontal="center" vertical="top" wrapText="1"/>
    </xf>
    <xf numFmtId="0" fontId="1" fillId="0" borderId="0" xfId="0" applyFont="1" applyAlignment="1">
      <alignment horizontal="right" vertical="top"/>
    </xf>
    <xf numFmtId="0" fontId="1" fillId="0" borderId="0" xfId="0" applyFont="1" applyAlignment="1">
      <alignment vertical="top"/>
    </xf>
    <xf numFmtId="0" fontId="1" fillId="0" borderId="0" xfId="0" applyFont="1" applyAlignment="1">
      <alignment vertical="top" wrapText="1"/>
    </xf>
    <xf numFmtId="0" fontId="3" fillId="0" borderId="0" xfId="59" applyAlignment="1">
      <alignment vertical="top" wrapText="1"/>
      <protection/>
    </xf>
    <xf numFmtId="49" fontId="33" fillId="0" borderId="10" xfId="59" applyNumberFormat="1" applyFont="1" applyBorder="1" applyAlignment="1">
      <alignment horizontal="center" vertical="top" wrapText="1"/>
      <protection/>
    </xf>
    <xf numFmtId="49" fontId="33" fillId="0" borderId="10" xfId="59" applyNumberFormat="1" applyFont="1" applyBorder="1" applyAlignment="1">
      <alignment horizontal="center" vertical="center" wrapText="1"/>
      <protection/>
    </xf>
    <xf numFmtId="49" fontId="3" fillId="0" borderId="10" xfId="59" applyNumberFormat="1" applyFont="1" applyBorder="1" applyAlignment="1">
      <alignment horizontal="center" vertical="center" wrapText="1"/>
      <protection/>
    </xf>
    <xf numFmtId="49" fontId="33" fillId="0" borderId="10" xfId="56" applyNumberFormat="1" applyFont="1" applyBorder="1" applyAlignment="1">
      <alignment horizontal="center" vertical="center"/>
      <protection/>
    </xf>
    <xf numFmtId="49" fontId="3" fillId="0" borderId="10" xfId="56" applyNumberFormat="1" applyFont="1" applyBorder="1" applyAlignment="1">
      <alignment horizontal="center" vertical="center"/>
      <protection/>
    </xf>
    <xf numFmtId="0" fontId="3" fillId="0" borderId="11" xfId="0" applyFont="1" applyBorder="1" applyAlignment="1">
      <alignment horizontal="center" vertical="center"/>
    </xf>
    <xf numFmtId="49" fontId="33" fillId="0" borderId="10" xfId="53" applyNumberFormat="1" applyFont="1" applyBorder="1" applyAlignment="1">
      <alignment horizontal="center" vertical="center"/>
      <protection/>
    </xf>
    <xf numFmtId="0" fontId="33" fillId="0" borderId="10" xfId="53" applyFont="1" applyBorder="1" applyAlignment="1">
      <alignment vertical="top" wrapText="1"/>
      <protection/>
    </xf>
    <xf numFmtId="0" fontId="34" fillId="0" borderId="10" xfId="0" applyFont="1" applyBorder="1" applyAlignment="1">
      <alignment horizontal="center" vertical="center" wrapText="1"/>
    </xf>
    <xf numFmtId="49" fontId="3" fillId="0" borderId="10" xfId="53" applyNumberFormat="1" applyFont="1" applyBorder="1" applyAlignment="1">
      <alignment horizontal="center" vertical="center"/>
      <protection/>
    </xf>
    <xf numFmtId="49" fontId="3" fillId="0" borderId="10" xfId="54" applyNumberFormat="1" applyFont="1" applyBorder="1" applyAlignment="1">
      <alignment horizontal="center" vertical="center"/>
      <protection/>
    </xf>
    <xf numFmtId="49" fontId="33" fillId="0" borderId="10" xfId="57" applyNumberFormat="1" applyFont="1" applyBorder="1" applyAlignment="1">
      <alignment horizontal="center" vertical="center"/>
      <protection/>
    </xf>
    <xf numFmtId="49" fontId="3" fillId="0" borderId="10" xfId="57" applyNumberFormat="1" applyFont="1" applyBorder="1" applyAlignment="1">
      <alignment horizontal="center" vertical="center"/>
      <protection/>
    </xf>
    <xf numFmtId="0" fontId="33" fillId="0" borderId="10" xfId="59" applyFont="1" applyBorder="1" applyAlignment="1">
      <alignment horizontal="center" vertical="center" wrapText="1"/>
      <protection/>
    </xf>
    <xf numFmtId="0" fontId="3" fillId="0" borderId="10" xfId="53" applyFont="1" applyBorder="1" applyAlignment="1">
      <alignment vertical="top" wrapText="1"/>
      <protection/>
    </xf>
    <xf numFmtId="49" fontId="3" fillId="0" borderId="10" xfId="53" applyNumberFormat="1" applyFont="1" applyFill="1" applyBorder="1" applyAlignment="1">
      <alignment horizontal="center" vertical="center"/>
      <protection/>
    </xf>
    <xf numFmtId="49" fontId="33" fillId="0" borderId="10" xfId="59" applyNumberFormat="1" applyFont="1" applyFill="1" applyBorder="1" applyAlignment="1">
      <alignment horizontal="center" vertical="center" wrapText="1"/>
      <protection/>
    </xf>
    <xf numFmtId="49" fontId="3" fillId="0" borderId="10" xfId="59" applyNumberFormat="1" applyFont="1" applyFill="1" applyBorder="1" applyAlignment="1">
      <alignment horizontal="center" vertical="center" wrapText="1"/>
      <protection/>
    </xf>
    <xf numFmtId="0" fontId="36" fillId="0" borderId="12" xfId="0" applyNumberFormat="1" applyFont="1" applyFill="1" applyBorder="1" applyAlignment="1">
      <alignment horizontal="left" vertical="center" wrapText="1"/>
    </xf>
    <xf numFmtId="0" fontId="36" fillId="0" borderId="10" xfId="0" applyNumberFormat="1" applyFont="1" applyFill="1" applyBorder="1" applyAlignment="1">
      <alignment horizontal="left" vertical="center" wrapText="1"/>
    </xf>
    <xf numFmtId="0" fontId="36" fillId="0" borderId="10" xfId="0" applyFont="1" applyFill="1" applyBorder="1" applyAlignment="1">
      <alignment vertical="center" wrapText="1"/>
    </xf>
    <xf numFmtId="49" fontId="35" fillId="0" borderId="10" xfId="59" applyNumberFormat="1" applyFont="1" applyFill="1" applyBorder="1" applyAlignment="1">
      <alignment horizontal="center" vertical="center" wrapText="1"/>
      <protection/>
    </xf>
    <xf numFmtId="171" fontId="0" fillId="0" borderId="0" xfId="0" applyNumberFormat="1" applyFill="1" applyAlignment="1">
      <alignment horizontal="center" vertical="top" wrapText="1"/>
    </xf>
    <xf numFmtId="171" fontId="10" fillId="0" borderId="0" xfId="0" applyNumberFormat="1" applyFont="1" applyFill="1" applyAlignment="1">
      <alignment vertical="top"/>
    </xf>
    <xf numFmtId="171" fontId="15" fillId="0" borderId="0" xfId="0" applyNumberFormat="1" applyFont="1" applyFill="1" applyAlignment="1">
      <alignment vertical="top"/>
    </xf>
    <xf numFmtId="171" fontId="20" fillId="0" borderId="0" xfId="0" applyNumberFormat="1" applyFont="1" applyFill="1" applyAlignment="1">
      <alignment vertical="top"/>
    </xf>
    <xf numFmtId="171" fontId="14" fillId="0" borderId="0" xfId="0" applyNumberFormat="1" applyFont="1" applyFill="1" applyAlignment="1">
      <alignment vertical="top"/>
    </xf>
    <xf numFmtId="171" fontId="27" fillId="0" borderId="0" xfId="0" applyNumberFormat="1" applyFont="1" applyFill="1" applyAlignment="1">
      <alignment vertical="top"/>
    </xf>
    <xf numFmtId="171" fontId="1" fillId="32" borderId="0" xfId="0" applyNumberFormat="1" applyFont="1" applyFill="1" applyAlignment="1">
      <alignment horizontal="right" vertical="top"/>
    </xf>
    <xf numFmtId="171" fontId="1" fillId="32" borderId="0" xfId="0" applyNumberFormat="1" applyFont="1" applyFill="1" applyAlignment="1">
      <alignment vertical="top" wrapText="1"/>
    </xf>
    <xf numFmtId="171" fontId="33" fillId="32" borderId="10" xfId="0" applyNumberFormat="1" applyFont="1" applyFill="1" applyBorder="1" applyAlignment="1">
      <alignment horizontal="center" vertical="center" wrapText="1"/>
    </xf>
    <xf numFmtId="0" fontId="0" fillId="32" borderId="0" xfId="0" applyFont="1" applyFill="1" applyAlignment="1">
      <alignment/>
    </xf>
    <xf numFmtId="1" fontId="1" fillId="32" borderId="10" xfId="0" applyNumberFormat="1" applyFont="1" applyFill="1" applyBorder="1" applyAlignment="1">
      <alignment horizontal="center" vertical="top" wrapText="1"/>
    </xf>
    <xf numFmtId="171" fontId="17" fillId="32" borderId="0" xfId="0" applyNumberFormat="1" applyFont="1" applyFill="1" applyAlignment="1">
      <alignment vertical="top" wrapText="1"/>
    </xf>
    <xf numFmtId="0" fontId="3" fillId="0" borderId="0" xfId="59" applyFont="1" applyAlignment="1">
      <alignment horizontal="center" vertical="top" wrapText="1"/>
      <protection/>
    </xf>
    <xf numFmtId="49" fontId="33" fillId="0" borderId="10" xfId="53" applyNumberFormat="1" applyFont="1" applyFill="1" applyBorder="1" applyAlignment="1">
      <alignment horizontal="center" vertical="center"/>
      <protection/>
    </xf>
    <xf numFmtId="0" fontId="0" fillId="0" borderId="0" xfId="0" applyFont="1" applyAlignment="1">
      <alignment/>
    </xf>
    <xf numFmtId="171" fontId="0" fillId="32" borderId="0" xfId="0" applyNumberFormat="1" applyFont="1" applyFill="1" applyAlignment="1">
      <alignment vertical="top"/>
    </xf>
    <xf numFmtId="171" fontId="0" fillId="32" borderId="0" xfId="0" applyNumberFormat="1" applyFont="1" applyFill="1" applyAlignment="1">
      <alignment horizontal="right" vertical="top"/>
    </xf>
    <xf numFmtId="0" fontId="4" fillId="0" borderId="10" xfId="0" applyFont="1" applyBorder="1" applyAlignment="1">
      <alignment horizontal="center" wrapText="1"/>
    </xf>
    <xf numFmtId="0" fontId="4" fillId="0" borderId="10" xfId="0" applyFont="1" applyBorder="1" applyAlignment="1">
      <alignment horizontal="center" vertical="center" wrapText="1"/>
    </xf>
    <xf numFmtId="43" fontId="4" fillId="0" borderId="10" xfId="67" applyFont="1" applyBorder="1" applyAlignment="1">
      <alignment horizontal="center" vertical="center" wrapText="1"/>
    </xf>
    <xf numFmtId="43" fontId="38" fillId="0" borderId="10" xfId="0" applyNumberFormat="1" applyFont="1" applyBorder="1" applyAlignment="1">
      <alignment horizontal="center" vertical="center" wrapText="1"/>
    </xf>
    <xf numFmtId="0" fontId="38" fillId="0" borderId="10" xfId="0" applyFont="1" applyBorder="1" applyAlignment="1">
      <alignment horizontal="center" vertical="center" wrapText="1"/>
    </xf>
    <xf numFmtId="43" fontId="38" fillId="0" borderId="10" xfId="67" applyFont="1" applyBorder="1" applyAlignment="1">
      <alignment horizontal="center" vertical="center" wrapText="1"/>
    </xf>
    <xf numFmtId="0" fontId="0" fillId="0" borderId="0" xfId="0" applyAlignment="1">
      <alignment horizontal="right" wrapText="1"/>
    </xf>
    <xf numFmtId="0" fontId="0" fillId="0" borderId="0" xfId="0" applyAlignment="1">
      <alignment horizontal="right"/>
    </xf>
    <xf numFmtId="171" fontId="17" fillId="32" borderId="0" xfId="0" applyNumberFormat="1" applyFont="1" applyFill="1" applyAlignment="1">
      <alignment horizontal="justify" vertical="top" wrapText="1"/>
    </xf>
    <xf numFmtId="0" fontId="1" fillId="32" borderId="0" xfId="0" applyFont="1" applyFill="1" applyAlignment="1" applyProtection="1">
      <alignment vertical="top"/>
      <protection/>
    </xf>
    <xf numFmtId="0" fontId="17" fillId="32" borderId="0" xfId="0" applyFont="1" applyFill="1" applyAlignment="1" applyProtection="1">
      <alignment horizontal="center" vertical="top"/>
      <protection/>
    </xf>
    <xf numFmtId="0" fontId="0" fillId="32" borderId="0" xfId="0" applyFill="1" applyAlignment="1" applyProtection="1">
      <alignment horizontal="center" vertical="top"/>
      <protection/>
    </xf>
    <xf numFmtId="171" fontId="0" fillId="32" borderId="0" xfId="0" applyNumberFormat="1" applyFill="1" applyAlignment="1">
      <alignment vertical="top" wrapText="1"/>
    </xf>
    <xf numFmtId="171" fontId="0" fillId="32" borderId="0" xfId="0" applyNumberFormat="1" applyFill="1" applyAlignment="1">
      <alignment horizontal="justify" vertical="top" wrapText="1"/>
    </xf>
    <xf numFmtId="171" fontId="12" fillId="32" borderId="0" xfId="0" applyNumberFormat="1" applyFont="1" applyFill="1" applyAlignment="1">
      <alignment horizontal="justify" vertical="top" wrapText="1"/>
    </xf>
    <xf numFmtId="171" fontId="1" fillId="32" borderId="0" xfId="0" applyNumberFormat="1" applyFont="1" applyFill="1" applyAlignment="1">
      <alignment vertical="top"/>
    </xf>
    <xf numFmtId="171" fontId="11" fillId="32" borderId="0" xfId="0" applyNumberFormat="1" applyFont="1" applyFill="1" applyAlignment="1">
      <alignment horizontal="left" vertical="top" wrapText="1"/>
    </xf>
    <xf numFmtId="171" fontId="11" fillId="32" borderId="0" xfId="0" applyNumberFormat="1" applyFont="1" applyFill="1" applyAlignment="1">
      <alignment vertical="top"/>
    </xf>
    <xf numFmtId="171" fontId="11" fillId="32" borderId="0" xfId="0" applyNumberFormat="1" applyFont="1" applyFill="1" applyAlignment="1">
      <alignment horizontal="center" vertical="top"/>
    </xf>
    <xf numFmtId="171" fontId="11" fillId="32" borderId="0" xfId="0" applyNumberFormat="1" applyFont="1" applyFill="1" applyBorder="1" applyAlignment="1">
      <alignment horizontal="center" vertical="top" wrapText="1"/>
    </xf>
    <xf numFmtId="171" fontId="11" fillId="32" borderId="0" xfId="0" applyNumberFormat="1" applyFont="1" applyFill="1" applyBorder="1" applyAlignment="1">
      <alignment horizontal="left" vertical="top" wrapText="1"/>
    </xf>
    <xf numFmtId="171" fontId="11" fillId="32" borderId="0" xfId="0" applyNumberFormat="1" applyFont="1" applyFill="1" applyBorder="1" applyAlignment="1">
      <alignment vertical="top" wrapText="1"/>
    </xf>
    <xf numFmtId="171" fontId="0" fillId="32" borderId="0" xfId="0" applyNumberFormat="1" applyFont="1" applyFill="1" applyAlignment="1">
      <alignment horizontal="justify" vertical="top" wrapText="1"/>
    </xf>
    <xf numFmtId="171" fontId="28" fillId="32" borderId="10" xfId="0" applyNumberFormat="1" applyFont="1" applyFill="1" applyBorder="1" applyAlignment="1">
      <alignment horizontal="center" vertical="center"/>
    </xf>
    <xf numFmtId="171" fontId="28" fillId="32" borderId="10" xfId="0" applyNumberFormat="1" applyFont="1" applyFill="1" applyBorder="1" applyAlignment="1">
      <alignment horizontal="left" vertical="center"/>
    </xf>
    <xf numFmtId="171" fontId="2" fillId="32" borderId="10" xfId="0" applyNumberFormat="1" applyFont="1" applyFill="1" applyBorder="1" applyAlignment="1" quotePrefix="1">
      <alignment horizontal="center" vertical="center" wrapText="1"/>
    </xf>
    <xf numFmtId="171" fontId="1" fillId="32" borderId="10" xfId="0" applyNumberFormat="1" applyFont="1" applyFill="1" applyBorder="1" applyAlignment="1">
      <alignment horizontal="center" vertical="center" wrapText="1"/>
    </xf>
    <xf numFmtId="171" fontId="1" fillId="32" borderId="10" xfId="0" applyNumberFormat="1" applyFont="1" applyFill="1" applyBorder="1" applyAlignment="1">
      <alignment horizontal="left" vertical="center" wrapText="1"/>
    </xf>
    <xf numFmtId="171" fontId="2" fillId="32" borderId="10" xfId="0" applyNumberFormat="1" applyFont="1" applyFill="1" applyBorder="1" applyAlignment="1" applyProtection="1">
      <alignment vertical="top"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left" vertical="center" wrapText="1"/>
    </xf>
    <xf numFmtId="171" fontId="19" fillId="32" borderId="10" xfId="0" applyNumberFormat="1" applyFont="1" applyFill="1" applyBorder="1" applyAlignment="1">
      <alignment horizontal="left" vertical="center"/>
    </xf>
    <xf numFmtId="0" fontId="2" fillId="32" borderId="10" xfId="0" applyFont="1" applyFill="1" applyBorder="1" applyAlignment="1">
      <alignment horizontal="left" vertical="top" wrapText="1"/>
    </xf>
    <xf numFmtId="0" fontId="2" fillId="32" borderId="10" xfId="0" applyFont="1" applyFill="1" applyBorder="1" applyAlignment="1">
      <alignment horizontal="left" vertical="center" wrapText="1"/>
    </xf>
    <xf numFmtId="171" fontId="1" fillId="32" borderId="10" xfId="0" applyNumberFormat="1" applyFont="1" applyFill="1" applyBorder="1" applyAlignment="1" quotePrefix="1">
      <alignment horizontal="center" vertical="center" wrapText="1"/>
    </xf>
    <xf numFmtId="0" fontId="1" fillId="32" borderId="10" xfId="0" applyFont="1" applyFill="1" applyBorder="1" applyAlignment="1">
      <alignment horizontal="left" vertical="center" wrapText="1"/>
    </xf>
    <xf numFmtId="171" fontId="1" fillId="32" borderId="10" xfId="0" applyNumberFormat="1" applyFont="1" applyFill="1" applyBorder="1" applyAlignment="1" applyProtection="1">
      <alignment vertical="top" wrapText="1"/>
      <protection/>
    </xf>
    <xf numFmtId="1" fontId="1"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left" vertical="center" wrapText="1"/>
    </xf>
    <xf numFmtId="0" fontId="2" fillId="32" borderId="10" xfId="0" applyFont="1" applyFill="1" applyBorder="1" applyAlignment="1">
      <alignment horizontal="left" wrapText="1"/>
    </xf>
    <xf numFmtId="1" fontId="2" fillId="32" borderId="10" xfId="0" applyNumberFormat="1" applyFont="1" applyFill="1" applyBorder="1" applyAlignment="1">
      <alignment horizontal="center" vertical="center" wrapText="1"/>
    </xf>
    <xf numFmtId="49" fontId="30" fillId="32" borderId="10" xfId="0" applyNumberFormat="1" applyFont="1" applyFill="1" applyBorder="1" applyAlignment="1">
      <alignment horizontal="left" vertical="center" wrapText="1"/>
    </xf>
    <xf numFmtId="0" fontId="1" fillId="32" borderId="10" xfId="0" applyFont="1" applyFill="1" applyBorder="1" applyAlignment="1">
      <alignment vertical="top" wrapText="1"/>
    </xf>
    <xf numFmtId="0" fontId="1" fillId="32" borderId="10" xfId="0" applyFont="1" applyFill="1" applyBorder="1" applyAlignment="1">
      <alignment horizontal="left" vertical="top" wrapText="1"/>
    </xf>
    <xf numFmtId="0" fontId="2" fillId="32" borderId="10" xfId="0" applyFont="1" applyFill="1" applyBorder="1" applyAlignment="1">
      <alignment vertical="top" wrapText="1"/>
    </xf>
    <xf numFmtId="0" fontId="1"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0" fontId="32" fillId="32" borderId="10" xfId="0" applyFont="1" applyFill="1" applyBorder="1" applyAlignment="1">
      <alignment horizontal="left" vertical="center" wrapText="1"/>
    </xf>
    <xf numFmtId="1" fontId="32" fillId="32" borderId="10" xfId="0" applyNumberFormat="1" applyFont="1" applyFill="1" applyBorder="1" applyAlignment="1">
      <alignment horizontal="center" vertical="center" wrapText="1"/>
    </xf>
    <xf numFmtId="0" fontId="37" fillId="32" borderId="10" xfId="0" applyFont="1" applyFill="1" applyBorder="1" applyAlignment="1">
      <alignment horizontal="left" vertical="center" wrapText="1"/>
    </xf>
    <xf numFmtId="1" fontId="37" fillId="32" borderId="10" xfId="0" applyNumberFormat="1" applyFont="1" applyFill="1" applyBorder="1" applyAlignment="1">
      <alignment horizontal="center" vertical="center" wrapText="1"/>
    </xf>
    <xf numFmtId="0" fontId="1" fillId="32" borderId="10" xfId="0" applyFont="1" applyFill="1" applyBorder="1" applyAlignment="1">
      <alignment horizontal="left" vertical="center" wrapText="1"/>
    </xf>
    <xf numFmtId="0" fontId="1" fillId="32" borderId="10" xfId="0" applyFont="1" applyFill="1" applyBorder="1" applyAlignment="1">
      <alignment horizontal="center" vertical="center" wrapText="1"/>
    </xf>
    <xf numFmtId="0" fontId="31" fillId="32" borderId="10" xfId="0" applyFont="1" applyFill="1" applyBorder="1" applyAlignment="1">
      <alignment horizontal="center" vertical="center" wrapText="1"/>
    </xf>
    <xf numFmtId="49" fontId="1" fillId="32" borderId="10" xfId="58" applyNumberFormat="1" applyFont="1" applyFill="1" applyBorder="1" applyAlignment="1">
      <alignment horizontal="center" vertical="center" wrapText="1"/>
      <protection/>
    </xf>
    <xf numFmtId="49" fontId="1" fillId="32" borderId="10" xfId="0" applyNumberFormat="1" applyFont="1" applyFill="1" applyBorder="1" applyAlignment="1">
      <alignment horizontal="left" vertical="center" wrapText="1"/>
    </xf>
    <xf numFmtId="0" fontId="37" fillId="32" borderId="10" xfId="0"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vertical="top"/>
    </xf>
    <xf numFmtId="49" fontId="13" fillId="32" borderId="10" xfId="0" applyNumberFormat="1" applyFont="1" applyFill="1" applyBorder="1" applyAlignment="1">
      <alignment horizontal="left" vertical="center" wrapText="1"/>
    </xf>
    <xf numFmtId="49" fontId="32" fillId="32" borderId="10" xfId="0" applyNumberFormat="1" applyFont="1" applyFill="1" applyBorder="1" applyAlignment="1">
      <alignment horizontal="left" vertical="center" wrapText="1"/>
    </xf>
    <xf numFmtId="0" fontId="2" fillId="32" borderId="10" xfId="0" applyNumberFormat="1" applyFont="1" applyFill="1" applyBorder="1" applyAlignment="1">
      <alignment horizontal="center" vertical="center" wrapText="1"/>
    </xf>
    <xf numFmtId="0" fontId="1" fillId="32"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1" fillId="33" borderId="10" xfId="0" applyNumberFormat="1" applyFont="1" applyFill="1" applyBorder="1" applyAlignment="1">
      <alignment horizontal="center" vertical="center" wrapText="1"/>
    </xf>
    <xf numFmtId="0" fontId="1" fillId="33" borderId="10" xfId="0" applyNumberFormat="1" applyFont="1" applyFill="1" applyBorder="1" applyAlignment="1">
      <alignment vertical="top" wrapText="1"/>
    </xf>
    <xf numFmtId="171" fontId="2" fillId="32" borderId="13" xfId="0" applyNumberFormat="1" applyFont="1" applyFill="1" applyBorder="1" applyAlignment="1" applyProtection="1">
      <alignment vertical="top" wrapText="1"/>
      <protection/>
    </xf>
    <xf numFmtId="49" fontId="1" fillId="32" borderId="10" xfId="0" applyNumberFormat="1" applyFont="1" applyFill="1" applyBorder="1" applyAlignment="1">
      <alignment horizontal="center" vertical="center"/>
    </xf>
    <xf numFmtId="49" fontId="2" fillId="32" borderId="10" xfId="0" applyNumberFormat="1" applyFont="1" applyFill="1" applyBorder="1" applyAlignment="1">
      <alignment horizontal="center" vertical="center"/>
    </xf>
    <xf numFmtId="0" fontId="32" fillId="32" borderId="13" xfId="0" applyFont="1" applyFill="1" applyBorder="1" applyAlignment="1">
      <alignment horizontal="left" vertical="top" wrapText="1"/>
    </xf>
    <xf numFmtId="1" fontId="1" fillId="32" borderId="10" xfId="0" applyNumberFormat="1" applyFont="1" applyFill="1" applyBorder="1" applyAlignment="1">
      <alignment horizontal="center" vertical="center"/>
    </xf>
    <xf numFmtId="171" fontId="2" fillId="32" borderId="10" xfId="58" applyNumberFormat="1" applyFont="1" applyFill="1" applyBorder="1" applyAlignment="1">
      <alignment horizontal="center" vertical="center" wrapText="1"/>
      <protection/>
    </xf>
    <xf numFmtId="171" fontId="1" fillId="32" borderId="12" xfId="0" applyNumberFormat="1" applyFont="1" applyFill="1" applyBorder="1" applyAlignment="1">
      <alignment horizontal="center" vertical="center" wrapText="1"/>
    </xf>
    <xf numFmtId="0" fontId="2" fillId="0" borderId="0" xfId="0" applyFont="1" applyAlignment="1">
      <alignment horizontal="center"/>
    </xf>
    <xf numFmtId="0" fontId="35" fillId="0" borderId="10" xfId="59" applyFont="1" applyFill="1" applyBorder="1" applyAlignment="1">
      <alignment vertical="center" wrapText="1"/>
      <protection/>
    </xf>
    <xf numFmtId="0" fontId="17" fillId="32" borderId="0" xfId="0" applyFont="1" applyFill="1" applyAlignment="1" applyProtection="1">
      <alignment vertical="top"/>
      <protection/>
    </xf>
    <xf numFmtId="0" fontId="1" fillId="32" borderId="0" xfId="0" applyFont="1" applyFill="1" applyAlignment="1" applyProtection="1">
      <alignment horizontal="center" vertical="top" wrapText="1"/>
      <protection/>
    </xf>
    <xf numFmtId="171" fontId="1" fillId="32" borderId="0" xfId="0" applyNumberFormat="1" applyFont="1" applyFill="1" applyAlignment="1" applyProtection="1">
      <alignment vertical="top" wrapText="1"/>
      <protection/>
    </xf>
    <xf numFmtId="171" fontId="17" fillId="32" borderId="0" xfId="0" applyNumberFormat="1" applyFont="1" applyFill="1" applyAlignment="1" applyProtection="1">
      <alignment horizontal="right" vertical="top"/>
      <protection/>
    </xf>
    <xf numFmtId="0" fontId="31" fillId="32" borderId="14" xfId="0" applyFont="1" applyFill="1" applyBorder="1" applyAlignment="1" applyProtection="1">
      <alignment horizontal="center" vertical="top"/>
      <protection/>
    </xf>
    <xf numFmtId="0" fontId="31" fillId="32" borderId="15" xfId="0" applyFont="1" applyFill="1" applyBorder="1" applyAlignment="1" applyProtection="1">
      <alignment horizontal="center" vertical="top"/>
      <protection/>
    </xf>
    <xf numFmtId="0" fontId="31" fillId="32" borderId="16" xfId="0" applyFont="1" applyFill="1" applyBorder="1" applyAlignment="1" applyProtection="1">
      <alignment horizontal="center" vertical="top"/>
      <protection/>
    </xf>
    <xf numFmtId="1" fontId="31" fillId="32" borderId="16" xfId="0" applyNumberFormat="1" applyFont="1" applyFill="1" applyBorder="1" applyAlignment="1" applyProtection="1">
      <alignment horizontal="center" vertical="top"/>
      <protection/>
    </xf>
    <xf numFmtId="171" fontId="2" fillId="32" borderId="10" xfId="0" applyNumberFormat="1" applyFont="1" applyFill="1" applyBorder="1" applyAlignment="1">
      <alignment horizontal="justify" vertical="top" wrapText="1"/>
    </xf>
    <xf numFmtId="49" fontId="14" fillId="32" borderId="10" xfId="0" applyNumberFormat="1" applyFont="1" applyFill="1" applyBorder="1" applyAlignment="1">
      <alignment horizontal="center" vertical="center"/>
    </xf>
    <xf numFmtId="171" fontId="1" fillId="32" borderId="13" xfId="0" applyNumberFormat="1" applyFont="1" applyFill="1" applyBorder="1" applyAlignment="1" applyProtection="1">
      <alignment vertical="top" wrapText="1"/>
      <protection/>
    </xf>
    <xf numFmtId="171" fontId="37" fillId="32" borderId="10" xfId="0" applyNumberFormat="1" applyFont="1" applyFill="1" applyBorder="1" applyAlignment="1">
      <alignment horizontal="left" vertical="center" wrapText="1"/>
    </xf>
    <xf numFmtId="49" fontId="27"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top"/>
    </xf>
    <xf numFmtId="0" fontId="32" fillId="32" borderId="10" xfId="0" applyFont="1" applyFill="1" applyBorder="1" applyAlignment="1">
      <alignment horizontal="left" vertical="top" wrapText="1"/>
    </xf>
    <xf numFmtId="171" fontId="32" fillId="32" borderId="10" xfId="0" applyNumberFormat="1" applyFont="1" applyFill="1" applyBorder="1" applyAlignment="1">
      <alignment horizontal="left" vertical="center" wrapText="1"/>
    </xf>
    <xf numFmtId="49" fontId="2" fillId="32" borderId="10" xfId="0" applyNumberFormat="1" applyFont="1" applyFill="1" applyBorder="1" applyAlignment="1">
      <alignment horizontal="center" vertical="top"/>
    </xf>
    <xf numFmtId="0" fontId="32" fillId="32" borderId="10" xfId="0" applyFont="1" applyFill="1" applyBorder="1" applyAlignment="1">
      <alignment horizontal="left" wrapText="1"/>
    </xf>
    <xf numFmtId="171" fontId="32" fillId="32" borderId="10" xfId="0" applyNumberFormat="1" applyFont="1" applyFill="1" applyBorder="1" applyAlignment="1">
      <alignment horizontal="center" vertical="center" wrapText="1"/>
    </xf>
    <xf numFmtId="171" fontId="39" fillId="32" borderId="10" xfId="0" applyNumberFormat="1" applyFont="1" applyFill="1" applyBorder="1" applyAlignment="1">
      <alignment horizontal="center" vertical="center" wrapText="1"/>
    </xf>
    <xf numFmtId="0" fontId="37" fillId="32" borderId="10" xfId="0" applyFont="1" applyFill="1" applyBorder="1" applyAlignment="1">
      <alignment horizontal="left" wrapText="1"/>
    </xf>
    <xf numFmtId="49" fontId="14" fillId="32" borderId="10" xfId="0" applyNumberFormat="1" applyFont="1" applyFill="1" applyBorder="1" applyAlignment="1">
      <alignment horizontal="center" vertical="center" wrapText="1"/>
    </xf>
    <xf numFmtId="0" fontId="1" fillId="32" borderId="0" xfId="0" applyFont="1" applyFill="1" applyAlignment="1" applyProtection="1">
      <alignment vertical="top" wrapText="1"/>
      <protection/>
    </xf>
    <xf numFmtId="0" fontId="0" fillId="32" borderId="0" xfId="0" applyFont="1" applyFill="1" applyAlignment="1">
      <alignment vertical="top" wrapText="1"/>
    </xf>
    <xf numFmtId="0" fontId="40" fillId="32" borderId="0" xfId="0" applyFont="1" applyFill="1" applyAlignment="1">
      <alignment vertical="top" wrapText="1"/>
    </xf>
    <xf numFmtId="0" fontId="32" fillId="32" borderId="0" xfId="0" applyFont="1" applyFill="1" applyAlignment="1">
      <alignment horizontal="center" vertical="center" wrapText="1"/>
    </xf>
    <xf numFmtId="0" fontId="32" fillId="32" borderId="0" xfId="0" applyFont="1" applyFill="1" applyAlignment="1">
      <alignment vertical="center" wrapText="1"/>
    </xf>
    <xf numFmtId="0" fontId="1" fillId="32" borderId="0" xfId="0" applyFont="1" applyFill="1" applyAlignment="1" applyProtection="1">
      <alignment wrapText="1"/>
      <protection/>
    </xf>
    <xf numFmtId="0" fontId="32" fillId="32" borderId="10" xfId="0" applyFont="1" applyFill="1" applyBorder="1" applyAlignment="1">
      <alignment horizontal="center" vertical="center" wrapText="1"/>
    </xf>
    <xf numFmtId="0" fontId="2" fillId="32" borderId="10" xfId="0" applyFont="1" applyFill="1" applyBorder="1" applyAlignment="1">
      <alignment horizontal="center" vertical="top" wrapText="1"/>
    </xf>
    <xf numFmtId="0" fontId="37" fillId="32" borderId="10" xfId="0" applyFont="1" applyFill="1" applyBorder="1" applyAlignment="1">
      <alignment vertical="top" wrapText="1"/>
    </xf>
    <xf numFmtId="0" fontId="32" fillId="32" borderId="10" xfId="0" applyFont="1" applyFill="1" applyBorder="1" applyAlignment="1">
      <alignment vertical="top" wrapText="1"/>
    </xf>
    <xf numFmtId="1" fontId="37" fillId="32" borderId="10" xfId="0" applyNumberFormat="1" applyFont="1" applyFill="1" applyBorder="1" applyAlignment="1">
      <alignment horizontal="center" vertical="center"/>
    </xf>
    <xf numFmtId="0" fontId="37" fillId="32" borderId="10" xfId="0" applyFont="1" applyFill="1" applyBorder="1" applyAlignment="1">
      <alignment horizontal="left" vertical="top" wrapText="1"/>
    </xf>
    <xf numFmtId="0" fontId="37" fillId="32" borderId="10" xfId="0" applyFont="1" applyFill="1" applyBorder="1" applyAlignment="1">
      <alignment wrapText="1"/>
    </xf>
    <xf numFmtId="0" fontId="32" fillId="32" borderId="10" xfId="0" applyFont="1" applyFill="1" applyBorder="1" applyAlignment="1">
      <alignment wrapText="1"/>
    </xf>
    <xf numFmtId="171" fontId="0" fillId="32" borderId="10" xfId="0" applyNumberFormat="1" applyFill="1" applyBorder="1" applyAlignment="1">
      <alignment vertical="top"/>
    </xf>
    <xf numFmtId="171" fontId="0" fillId="32" borderId="10" xfId="0" applyNumberFormat="1" applyFont="1" applyFill="1" applyBorder="1" applyAlignment="1">
      <alignment vertical="top"/>
    </xf>
    <xf numFmtId="171" fontId="17" fillId="32" borderId="10" xfId="0" applyNumberFormat="1" applyFont="1" applyFill="1" applyBorder="1" applyAlignment="1">
      <alignment vertical="top" wrapText="1"/>
    </xf>
    <xf numFmtId="0" fontId="0" fillId="32" borderId="0" xfId="0" applyFill="1" applyAlignment="1">
      <alignment/>
    </xf>
    <xf numFmtId="0" fontId="37" fillId="32" borderId="10" xfId="0" applyFont="1" applyFill="1" applyBorder="1" applyAlignment="1">
      <alignment vertical="center" wrapText="1"/>
    </xf>
    <xf numFmtId="0" fontId="32" fillId="32" borderId="10" xfId="0" applyFont="1" applyFill="1" applyBorder="1" applyAlignment="1">
      <alignment vertical="center" wrapText="1"/>
    </xf>
    <xf numFmtId="0" fontId="4" fillId="0" borderId="10" xfId="0" applyNumberFormat="1" applyFont="1" applyBorder="1" applyAlignment="1">
      <alignment horizontal="center" vertical="center" wrapText="1"/>
    </xf>
    <xf numFmtId="0" fontId="38" fillId="0" borderId="10" xfId="0" applyNumberFormat="1" applyFont="1" applyBorder="1" applyAlignment="1">
      <alignment horizontal="center" vertical="center" wrapText="1"/>
    </xf>
    <xf numFmtId="0" fontId="2" fillId="33" borderId="10" xfId="0" applyNumberFormat="1" applyFont="1" applyFill="1" applyBorder="1" applyAlignment="1">
      <alignment vertical="top" wrapText="1"/>
    </xf>
    <xf numFmtId="171" fontId="0" fillId="0" borderId="0" xfId="0" applyNumberFormat="1" applyFont="1" applyFill="1" applyAlignment="1">
      <alignment vertical="top"/>
    </xf>
    <xf numFmtId="0" fontId="1" fillId="32" borderId="0" xfId="0" applyFont="1" applyFill="1" applyAlignment="1" applyProtection="1">
      <alignment horizontal="right" wrapText="1"/>
      <protection/>
    </xf>
    <xf numFmtId="0" fontId="3" fillId="0" borderId="10" xfId="59" applyFont="1" applyFill="1" applyBorder="1" applyAlignment="1">
      <alignment vertical="center" wrapText="1"/>
      <protection/>
    </xf>
    <xf numFmtId="49" fontId="33" fillId="0" borderId="10" xfId="59" applyNumberFormat="1" applyFont="1" applyBorder="1" applyAlignment="1">
      <alignment horizontal="left" vertical="center" wrapText="1"/>
      <protection/>
    </xf>
    <xf numFmtId="0" fontId="33" fillId="0" borderId="10" xfId="56" applyFont="1" applyBorder="1" applyAlignment="1">
      <alignment vertical="center" wrapText="1"/>
      <protection/>
    </xf>
    <xf numFmtId="0" fontId="3" fillId="0" borderId="10" xfId="56" applyFont="1" applyBorder="1" applyAlignment="1">
      <alignment vertical="center" wrapText="1"/>
      <protection/>
    </xf>
    <xf numFmtId="0" fontId="3" fillId="0" borderId="11" xfId="0" applyFont="1" applyBorder="1" applyAlignment="1">
      <alignment vertical="center" wrapText="1"/>
    </xf>
    <xf numFmtId="49" fontId="3" fillId="0" borderId="10" xfId="59" applyNumberFormat="1" applyFont="1" applyBorder="1" applyAlignment="1">
      <alignment horizontal="left" vertical="center" wrapText="1"/>
      <protection/>
    </xf>
    <xf numFmtId="0" fontId="33" fillId="0" borderId="10" xfId="53" applyFont="1" applyBorder="1" applyAlignment="1">
      <alignment vertical="center" wrapText="1"/>
      <protection/>
    </xf>
    <xf numFmtId="0" fontId="34" fillId="0" borderId="10" xfId="0" applyFont="1" applyBorder="1" applyAlignment="1">
      <alignment vertical="center" wrapText="1"/>
    </xf>
    <xf numFmtId="0" fontId="3" fillId="0" borderId="10" xfId="53" applyFont="1" applyFill="1" applyBorder="1" applyAlignment="1">
      <alignment vertical="center" wrapText="1"/>
      <protection/>
    </xf>
    <xf numFmtId="0" fontId="33" fillId="0" borderId="10" xfId="59" applyFont="1" applyBorder="1" applyAlignment="1">
      <alignment vertical="center" wrapText="1"/>
      <protection/>
    </xf>
    <xf numFmtId="0" fontId="3" fillId="0" borderId="10" xfId="59" applyFont="1" applyBorder="1" applyAlignment="1">
      <alignment vertical="center" wrapText="1"/>
      <protection/>
    </xf>
    <xf numFmtId="0" fontId="3" fillId="0" borderId="10" xfId="54" applyFont="1" applyBorder="1" applyAlignment="1">
      <alignment vertical="center" wrapText="1"/>
      <protection/>
    </xf>
    <xf numFmtId="0" fontId="33" fillId="0" borderId="10" xfId="57" applyFont="1" applyBorder="1" applyAlignment="1">
      <alignment vertical="center" wrapText="1"/>
      <protection/>
    </xf>
    <xf numFmtId="0" fontId="3" fillId="0" borderId="10" xfId="57" applyFont="1" applyBorder="1" applyAlignment="1">
      <alignment vertical="center"/>
      <protection/>
    </xf>
    <xf numFmtId="0" fontId="33" fillId="0" borderId="10" xfId="57" applyFont="1" applyBorder="1" applyAlignment="1">
      <alignment vertical="center"/>
      <protection/>
    </xf>
    <xf numFmtId="0" fontId="3" fillId="0" borderId="10" xfId="57" applyFont="1" applyBorder="1" applyAlignment="1">
      <alignment vertical="center" wrapText="1"/>
      <protection/>
    </xf>
    <xf numFmtId="0" fontId="3" fillId="0" borderId="10" xfId="53" applyFont="1" applyBorder="1" applyAlignment="1">
      <alignment vertical="center" wrapText="1"/>
      <protection/>
    </xf>
    <xf numFmtId="0" fontId="33" fillId="0" borderId="10" xfId="59" applyFont="1" applyBorder="1" applyAlignment="1">
      <alignment horizontal="left" vertical="center" wrapText="1"/>
      <protection/>
    </xf>
    <xf numFmtId="0" fontId="35" fillId="0" borderId="10" xfId="59" applyFont="1" applyBorder="1" applyAlignment="1">
      <alignment vertical="center" wrapText="1"/>
      <protection/>
    </xf>
    <xf numFmtId="0" fontId="33" fillId="0" borderId="10" xfId="53" applyFont="1" applyFill="1" applyBorder="1" applyAlignment="1">
      <alignment vertical="center" wrapText="1"/>
      <protection/>
    </xf>
    <xf numFmtId="0" fontId="34" fillId="0" borderId="10" xfId="0" applyFont="1" applyFill="1" applyBorder="1" applyAlignment="1">
      <alignment vertical="center"/>
    </xf>
    <xf numFmtId="0" fontId="3" fillId="0" borderId="10" xfId="59" applyNumberFormat="1" applyFont="1" applyFill="1" applyBorder="1" applyAlignment="1">
      <alignment vertical="center" wrapText="1"/>
      <protection/>
    </xf>
    <xf numFmtId="49" fontId="2" fillId="32" borderId="10" xfId="0" applyNumberFormat="1" applyFont="1" applyFill="1" applyBorder="1" applyAlignment="1">
      <alignment horizontal="left" vertical="center"/>
    </xf>
    <xf numFmtId="171" fontId="0" fillId="0" borderId="0" xfId="0" applyNumberFormat="1" applyFont="1" applyFill="1" applyAlignment="1">
      <alignment vertical="top" wrapText="1"/>
    </xf>
    <xf numFmtId="171" fontId="0" fillId="0" borderId="0" xfId="0" applyNumberFormat="1" applyFont="1" applyFill="1" applyAlignment="1">
      <alignment horizontal="center" vertical="top" wrapText="1"/>
    </xf>
    <xf numFmtId="171" fontId="41" fillId="0" borderId="0" xfId="0" applyNumberFormat="1" applyFont="1" applyFill="1" applyAlignment="1">
      <alignment vertical="top"/>
    </xf>
    <xf numFmtId="171" fontId="42" fillId="0" borderId="0" xfId="0" applyNumberFormat="1" applyFont="1" applyFill="1" applyAlignment="1">
      <alignment vertical="top"/>
    </xf>
    <xf numFmtId="171" fontId="43" fillId="0" borderId="0" xfId="0" applyNumberFormat="1" applyFont="1" applyFill="1" applyAlignment="1">
      <alignment vertical="top" wrapText="1"/>
    </xf>
    <xf numFmtId="171" fontId="43" fillId="0" borderId="0" xfId="0" applyNumberFormat="1" applyFont="1" applyFill="1" applyAlignment="1">
      <alignment vertical="top"/>
    </xf>
    <xf numFmtId="0" fontId="33"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33" fillId="0" borderId="10" xfId="55" applyFont="1" applyBorder="1" applyAlignment="1">
      <alignment vertical="center" wrapText="1"/>
      <protection/>
    </xf>
    <xf numFmtId="0" fontId="33" fillId="0" borderId="11" xfId="0" applyFont="1" applyBorder="1" applyAlignment="1">
      <alignment horizontal="center" vertical="center"/>
    </xf>
    <xf numFmtId="0" fontId="33" fillId="0" borderId="11" xfId="0" applyFont="1" applyBorder="1" applyAlignment="1">
      <alignment vertical="center" wrapText="1"/>
    </xf>
    <xf numFmtId="171" fontId="28" fillId="32" borderId="10" xfId="0" applyNumberFormat="1" applyFont="1" applyFill="1" applyBorder="1" applyAlignment="1">
      <alignment horizontal="justify" vertical="center" wrapText="1"/>
    </xf>
    <xf numFmtId="171" fontId="2" fillId="32" borderId="10" xfId="0" applyNumberFormat="1" applyFont="1" applyFill="1" applyBorder="1" applyAlignment="1">
      <alignment vertical="center" wrapText="1"/>
    </xf>
    <xf numFmtId="171" fontId="2" fillId="32" borderId="10" xfId="0" applyNumberFormat="1" applyFont="1" applyFill="1" applyBorder="1" applyAlignment="1" applyProtection="1">
      <alignment vertical="center" wrapText="1"/>
      <protection/>
    </xf>
    <xf numFmtId="171" fontId="1" fillId="32" borderId="10" xfId="0" applyNumberFormat="1" applyFont="1" applyFill="1" applyBorder="1" applyAlignment="1" applyProtection="1">
      <alignment vertical="center" wrapText="1"/>
      <protection/>
    </xf>
    <xf numFmtId="0" fontId="1" fillId="32" borderId="10" xfId="0" applyFont="1" applyFill="1" applyBorder="1" applyAlignment="1">
      <alignment vertical="center" wrapText="1"/>
    </xf>
    <xf numFmtId="0" fontId="2" fillId="32" borderId="10" xfId="0" applyFont="1" applyFill="1" applyBorder="1" applyAlignment="1">
      <alignment vertical="center" wrapText="1"/>
    </xf>
    <xf numFmtId="171" fontId="1" fillId="32" borderId="13" xfId="0" applyNumberFormat="1" applyFont="1" applyFill="1" applyBorder="1" applyAlignment="1" applyProtection="1">
      <alignment vertical="center" wrapText="1"/>
      <protection/>
    </xf>
    <xf numFmtId="171" fontId="2" fillId="32" borderId="10" xfId="0" applyNumberFormat="1" applyFont="1" applyFill="1" applyBorder="1" applyAlignment="1">
      <alignment vertical="center"/>
    </xf>
    <xf numFmtId="0" fontId="2" fillId="32" borderId="10" xfId="0" applyNumberFormat="1" applyFont="1" applyFill="1" applyBorder="1" applyAlignment="1">
      <alignment vertical="center" wrapText="1"/>
    </xf>
    <xf numFmtId="0" fontId="1" fillId="33" borderId="10" xfId="0" applyNumberFormat="1" applyFont="1" applyFill="1" applyBorder="1" applyAlignment="1">
      <alignment vertical="center" wrapText="1"/>
    </xf>
    <xf numFmtId="0" fontId="2" fillId="33" borderId="10" xfId="0" applyNumberFormat="1" applyFont="1" applyFill="1" applyBorder="1" applyAlignment="1">
      <alignment vertical="center" wrapText="1"/>
    </xf>
    <xf numFmtId="0" fontId="32" fillId="32" borderId="13" xfId="0" applyFont="1" applyFill="1" applyBorder="1" applyAlignment="1">
      <alignment horizontal="left" vertical="center" wrapText="1"/>
    </xf>
    <xf numFmtId="0" fontId="2" fillId="32" borderId="17" xfId="0" applyFont="1" applyFill="1" applyBorder="1" applyAlignment="1" applyProtection="1">
      <alignment horizontal="center" vertical="center"/>
      <protection/>
    </xf>
    <xf numFmtId="0" fontId="31" fillId="32" borderId="18" xfId="0" applyFont="1" applyFill="1" applyBorder="1" applyAlignment="1" applyProtection="1">
      <alignment horizontal="center" vertical="center"/>
      <protection/>
    </xf>
    <xf numFmtId="171" fontId="2" fillId="32" borderId="10" xfId="0" applyNumberFormat="1" applyFont="1" applyFill="1" applyBorder="1" applyAlignment="1">
      <alignment horizontal="justify" vertical="center" wrapText="1"/>
    </xf>
    <xf numFmtId="0" fontId="31" fillId="32" borderId="17" xfId="0" applyFont="1" applyFill="1" applyBorder="1" applyAlignment="1" applyProtection="1">
      <alignment horizontal="center" vertical="center"/>
      <protection/>
    </xf>
    <xf numFmtId="0" fontId="31" fillId="32" borderId="19" xfId="0" applyFont="1" applyFill="1" applyBorder="1" applyAlignment="1" applyProtection="1">
      <alignment horizontal="center" vertical="center"/>
      <protection/>
    </xf>
    <xf numFmtId="171" fontId="31" fillId="32" borderId="17" xfId="0" applyNumberFormat="1" applyFont="1" applyFill="1" applyBorder="1" applyAlignment="1" applyProtection="1">
      <alignment horizontal="center" vertical="center" wrapText="1"/>
      <protection/>
    </xf>
    <xf numFmtId="0" fontId="4" fillId="0" borderId="10" xfId="0" applyFont="1" applyBorder="1" applyAlignment="1">
      <alignment vertical="center" wrapText="1"/>
    </xf>
    <xf numFmtId="0" fontId="38"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1" fillId="32" borderId="0" xfId="0" applyNumberFormat="1" applyFont="1" applyFill="1" applyAlignment="1">
      <alignment horizontal="right" vertical="top"/>
    </xf>
    <xf numFmtId="171" fontId="2" fillId="32" borderId="10" xfId="0" applyNumberFormat="1" applyFont="1" applyFill="1" applyBorder="1" applyAlignment="1">
      <alignment horizontal="center" vertical="center" wrapText="1"/>
    </xf>
    <xf numFmtId="171" fontId="2" fillId="32" borderId="12" xfId="0" applyNumberFormat="1" applyFont="1" applyFill="1" applyBorder="1" applyAlignment="1">
      <alignment horizontal="center" vertical="center" wrapText="1"/>
    </xf>
    <xf numFmtId="0" fontId="33" fillId="0" borderId="10" xfId="59" applyFont="1" applyFill="1" applyBorder="1" applyAlignment="1">
      <alignment vertical="center" wrapText="1"/>
      <protection/>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0" fontId="33" fillId="0" borderId="10" xfId="0" applyFont="1" applyBorder="1" applyAlignment="1">
      <alignment vertical="center" wrapText="1"/>
    </xf>
    <xf numFmtId="0" fontId="3" fillId="0" borderId="10" xfId="0" applyFont="1" applyBorder="1" applyAlignment="1">
      <alignment vertical="center" wrapText="1"/>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 fontId="1" fillId="0" borderId="0" xfId="0" applyNumberFormat="1" applyFont="1" applyFill="1" applyAlignment="1">
      <alignment horizontal="center" vertical="center"/>
    </xf>
    <xf numFmtId="171" fontId="2" fillId="32" borderId="10" xfId="0" applyNumberFormat="1" applyFont="1" applyFill="1" applyBorder="1" applyAlignment="1">
      <alignment horizontal="center" vertical="center" wrapText="1"/>
    </xf>
    <xf numFmtId="171" fontId="2" fillId="32" borderId="10" xfId="0" applyNumberFormat="1" applyFont="1" applyFill="1" applyBorder="1" applyAlignment="1">
      <alignment horizontal="center" vertical="center" wrapText="1"/>
    </xf>
    <xf numFmtId="171" fontId="2" fillId="0" borderId="13" xfId="0" applyNumberFormat="1" applyFont="1" applyFill="1" applyBorder="1" applyAlignment="1" applyProtection="1">
      <alignment vertical="top" wrapText="1"/>
      <protection/>
    </xf>
    <xf numFmtId="171" fontId="2" fillId="0" borderId="10" xfId="0" applyNumberFormat="1" applyFont="1" applyFill="1" applyBorder="1" applyAlignment="1" quotePrefix="1">
      <alignment horizontal="center" vertical="center" wrapText="1"/>
    </xf>
    <xf numFmtId="171" fontId="2" fillId="0" borderId="10" xfId="0" applyNumberFormat="1" applyFont="1" applyFill="1" applyBorder="1" applyAlignment="1">
      <alignment horizontal="center" vertical="center" wrapText="1"/>
    </xf>
    <xf numFmtId="0" fontId="2" fillId="0" borderId="20" xfId="0" applyFont="1" applyFill="1" applyBorder="1" applyAlignment="1">
      <alignment horizontal="left" vertical="center" wrapText="1"/>
    </xf>
    <xf numFmtId="171" fontId="1" fillId="0" borderId="13" xfId="0" applyNumberFormat="1" applyFont="1" applyFill="1" applyBorder="1" applyAlignment="1" applyProtection="1">
      <alignment vertical="top" wrapText="1"/>
      <protection/>
    </xf>
    <xf numFmtId="171" fontId="1" fillId="0" borderId="10" xfId="0" applyNumberFormat="1" applyFont="1" applyFill="1" applyBorder="1" applyAlignment="1" quotePrefix="1">
      <alignment horizontal="center" vertical="center" wrapText="1"/>
    </xf>
    <xf numFmtId="171" fontId="1" fillId="0" borderId="10" xfId="0" applyNumberFormat="1" applyFont="1" applyFill="1" applyBorder="1" applyAlignment="1">
      <alignment horizontal="center" vertical="center" wrapText="1"/>
    </xf>
    <xf numFmtId="0" fontId="1" fillId="0" borderId="20" xfId="0" applyFont="1" applyFill="1" applyBorder="1" applyAlignment="1">
      <alignment horizontal="left" vertical="center" wrapText="1"/>
    </xf>
    <xf numFmtId="171" fontId="1" fillId="0" borderId="10" xfId="0" applyNumberFormat="1" applyFont="1" applyFill="1" applyBorder="1" applyAlignment="1" applyProtection="1">
      <alignment vertical="top" wrapText="1"/>
      <protection/>
    </xf>
    <xf numFmtId="0" fontId="1" fillId="0" borderId="10" xfId="0" applyFont="1" applyFill="1" applyBorder="1" applyAlignment="1">
      <alignment horizontal="left" vertical="center" wrapText="1"/>
    </xf>
    <xf numFmtId="0" fontId="2" fillId="32" borderId="10" xfId="0" applyFont="1" applyFill="1" applyBorder="1" applyAlignment="1">
      <alignment wrapText="1"/>
    </xf>
    <xf numFmtId="0" fontId="32" fillId="0" borderId="21" xfId="0" applyFont="1" applyFill="1" applyBorder="1" applyAlignment="1">
      <alignment horizontal="left" wrapText="1"/>
    </xf>
    <xf numFmtId="0" fontId="2" fillId="0" borderId="10" xfId="0" applyFont="1" applyFill="1" applyBorder="1" applyAlignment="1">
      <alignment horizontal="left" vertical="center" wrapText="1"/>
    </xf>
    <xf numFmtId="4" fontId="33" fillId="32" borderId="10" xfId="59" applyNumberFormat="1" applyFont="1" applyFill="1" applyBorder="1" applyAlignment="1">
      <alignment horizontal="right" vertical="center" wrapText="1"/>
      <protection/>
    </xf>
    <xf numFmtId="4" fontId="3" fillId="32" borderId="10" xfId="0" applyNumberFormat="1" applyFont="1" applyFill="1" applyBorder="1" applyAlignment="1">
      <alignment horizontal="right" vertical="center" wrapText="1"/>
    </xf>
    <xf numFmtId="4" fontId="33" fillId="32" borderId="10" xfId="0" applyNumberFormat="1" applyFont="1" applyFill="1" applyBorder="1" applyAlignment="1">
      <alignment horizontal="right" vertical="center" wrapText="1"/>
    </xf>
    <xf numFmtId="4" fontId="3" fillId="32" borderId="10" xfId="59" applyNumberFormat="1" applyFont="1" applyFill="1" applyBorder="1" applyAlignment="1">
      <alignment horizontal="right" vertical="center" wrapText="1"/>
      <protection/>
    </xf>
    <xf numFmtId="4" fontId="35" fillId="32" borderId="10" xfId="59" applyNumberFormat="1" applyFont="1" applyFill="1" applyBorder="1" applyAlignment="1">
      <alignment vertical="center" wrapText="1"/>
      <protection/>
    </xf>
    <xf numFmtId="4" fontId="2" fillId="32" borderId="10" xfId="0" applyNumberFormat="1" applyFont="1" applyFill="1" applyBorder="1" applyAlignment="1">
      <alignment horizontal="right" vertical="center"/>
    </xf>
    <xf numFmtId="4" fontId="2" fillId="32" borderId="10" xfId="0" applyNumberFormat="1" applyFont="1" applyFill="1" applyBorder="1" applyAlignment="1">
      <alignment horizontal="right" vertical="center" wrapText="1"/>
    </xf>
    <xf numFmtId="4" fontId="2"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pplyProtection="1">
      <alignment horizontal="right" vertical="center" wrapText="1"/>
      <protection/>
    </xf>
    <xf numFmtId="4" fontId="1" fillId="32" borderId="10" xfId="0" applyNumberFormat="1" applyFont="1" applyFill="1" applyBorder="1" applyAlignment="1">
      <alignment horizontal="right" vertical="center" wrapText="1"/>
    </xf>
    <xf numFmtId="4" fontId="28" fillId="32" borderId="10" xfId="0" applyNumberFormat="1" applyFont="1" applyFill="1" applyBorder="1" applyAlignment="1">
      <alignment horizontal="right" vertical="center"/>
    </xf>
    <xf numFmtId="4" fontId="2" fillId="32" borderId="10" xfId="0" applyNumberFormat="1" applyFont="1" applyFill="1" applyBorder="1" applyAlignment="1" applyProtection="1">
      <alignment horizontal="right" vertical="center"/>
      <protection/>
    </xf>
    <xf numFmtId="4" fontId="2" fillId="32" borderId="10" xfId="0" applyNumberFormat="1" applyFont="1" applyFill="1" applyBorder="1" applyAlignment="1">
      <alignment vertical="top"/>
    </xf>
    <xf numFmtId="4" fontId="2" fillId="32" borderId="10" xfId="0" applyNumberFormat="1" applyFont="1" applyFill="1" applyBorder="1" applyAlignment="1">
      <alignment vertical="top" wrapText="1"/>
    </xf>
    <xf numFmtId="4" fontId="2" fillId="32" borderId="10" xfId="0" applyNumberFormat="1" applyFont="1" applyFill="1" applyBorder="1" applyAlignment="1">
      <alignment vertical="center" wrapText="1"/>
    </xf>
    <xf numFmtId="4" fontId="4" fillId="32" borderId="10" xfId="0" applyNumberFormat="1" applyFont="1" applyFill="1" applyBorder="1" applyAlignment="1">
      <alignment horizontal="right" vertical="center" wrapText="1"/>
    </xf>
    <xf numFmtId="4" fontId="1" fillId="32" borderId="10" xfId="0" applyNumberFormat="1" applyFont="1" applyFill="1" applyBorder="1" applyAlignment="1">
      <alignment vertical="center" wrapText="1"/>
    </xf>
    <xf numFmtId="0" fontId="17" fillId="0" borderId="0" xfId="0" applyFont="1" applyAlignment="1">
      <alignment horizontal="right" vertical="center" wrapText="1"/>
    </xf>
    <xf numFmtId="0" fontId="17" fillId="0" borderId="0" xfId="0" applyFont="1" applyAlignment="1">
      <alignment horizontal="right" vertical="center"/>
    </xf>
    <xf numFmtId="0" fontId="2" fillId="0" borderId="0" xfId="0" applyFont="1" applyAlignment="1">
      <alignment horizontal="center" vertical="center" wrapText="1"/>
    </xf>
    <xf numFmtId="171" fontId="1" fillId="0" borderId="0" xfId="0" applyNumberFormat="1" applyFont="1" applyAlignment="1">
      <alignment horizontal="right" vertical="top"/>
    </xf>
    <xf numFmtId="0" fontId="1" fillId="0" borderId="0" xfId="0" applyFont="1" applyAlignment="1">
      <alignment horizontal="right" vertical="top" wrapText="1"/>
    </xf>
    <xf numFmtId="0" fontId="4" fillId="0" borderId="0" xfId="0" applyFont="1" applyAlignment="1">
      <alignment horizontal="center" vertical="top" wrapText="1"/>
    </xf>
    <xf numFmtId="0" fontId="26" fillId="32" borderId="0" xfId="0" applyFont="1" applyFill="1" applyAlignment="1" applyProtection="1">
      <alignment horizontal="center" vertical="top" wrapText="1"/>
      <protection/>
    </xf>
    <xf numFmtId="0" fontId="1" fillId="32" borderId="0" xfId="0" applyFont="1" applyFill="1" applyAlignment="1" applyProtection="1">
      <alignment horizontal="right" vertical="top"/>
      <protection/>
    </xf>
    <xf numFmtId="0" fontId="1" fillId="32" borderId="0" xfId="0" applyFont="1" applyFill="1" applyAlignment="1" applyProtection="1">
      <alignment horizontal="right" vertical="top" wrapText="1"/>
      <protection/>
    </xf>
    <xf numFmtId="0" fontId="1" fillId="32" borderId="0" xfId="0" applyFont="1" applyFill="1" applyAlignment="1" applyProtection="1">
      <alignment horizontal="right" vertical="center"/>
      <protection/>
    </xf>
    <xf numFmtId="171" fontId="11" fillId="32" borderId="0" xfId="0" applyNumberFormat="1" applyFont="1" applyFill="1" applyBorder="1" applyAlignment="1">
      <alignment horizontal="left" vertical="top" wrapText="1"/>
    </xf>
    <xf numFmtId="0" fontId="1" fillId="32" borderId="0" xfId="0" applyFont="1" applyFill="1" applyAlignment="1" applyProtection="1">
      <alignment horizontal="left" vertical="top" wrapText="1"/>
      <protection/>
    </xf>
    <xf numFmtId="171" fontId="2" fillId="32" borderId="10" xfId="0" applyNumberFormat="1" applyFont="1" applyFill="1" applyBorder="1" applyAlignment="1">
      <alignment horizontal="center" vertical="center" wrapText="1"/>
    </xf>
    <xf numFmtId="0" fontId="1" fillId="32" borderId="0" xfId="0" applyFont="1" applyFill="1" applyAlignment="1" applyProtection="1">
      <alignment horizontal="right" wrapText="1"/>
      <protection/>
    </xf>
    <xf numFmtId="0" fontId="32" fillId="32" borderId="0" xfId="0" applyFont="1" applyFill="1" applyAlignment="1">
      <alignment horizontal="center" vertical="center" wrapText="1"/>
    </xf>
    <xf numFmtId="0" fontId="37" fillId="32" borderId="0" xfId="0" applyFont="1" applyFill="1" applyBorder="1" applyAlignment="1">
      <alignment horizontal="right" vertical="center" wrapText="1"/>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Доходы" xfId="53"/>
    <cellStyle name="Обычный_Доходы2012" xfId="54"/>
    <cellStyle name="Обычный_Доходы2013" xfId="55"/>
    <cellStyle name="Обычный_Доходы2014" xfId="56"/>
    <cellStyle name="Обычный_Доходы2015" xfId="57"/>
    <cellStyle name="Обычный_Лист1" xfId="58"/>
    <cellStyle name="Обычный_Лист2" xfId="59"/>
    <cellStyle name="Followed Hyperlink" xfId="60"/>
    <cellStyle name="Плохой" xfId="61"/>
    <cellStyle name="Пояснение" xfId="62"/>
    <cellStyle name="Примечание"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C25"/>
  <sheetViews>
    <sheetView tabSelected="1" view="pageBreakPreview" zoomScale="85" zoomScaleNormal="115" zoomScaleSheetLayoutView="85" workbookViewId="0" topLeftCell="A1">
      <selection activeCell="B8" sqref="B8"/>
    </sheetView>
  </sheetViews>
  <sheetFormatPr defaultColWidth="9.00390625" defaultRowHeight="12.75"/>
  <cols>
    <col min="1" max="1" width="30.00390625" style="0" customWidth="1"/>
    <col min="2" max="2" width="69.625" style="0" customWidth="1"/>
    <col min="3" max="3" width="23.375" style="0" customWidth="1"/>
  </cols>
  <sheetData>
    <row r="1" spans="2:3" ht="100.5" customHeight="1">
      <c r="B1" s="301" t="s">
        <v>801</v>
      </c>
      <c r="C1" s="302"/>
    </row>
    <row r="2" spans="2:3" ht="22.5" customHeight="1">
      <c r="B2" s="85"/>
      <c r="C2" s="86"/>
    </row>
    <row r="3" spans="1:3" ht="36.75" customHeight="1">
      <c r="A3" s="303" t="s">
        <v>659</v>
      </c>
      <c r="B3" s="303"/>
      <c r="C3" s="303"/>
    </row>
    <row r="4" spans="1:3" ht="11.25" customHeight="1">
      <c r="A4" s="153"/>
      <c r="B4" s="153"/>
      <c r="C4" s="153"/>
    </row>
    <row r="5" ht="15">
      <c r="C5" s="68" t="s">
        <v>13</v>
      </c>
    </row>
    <row r="6" spans="1:3" ht="43.5" customHeight="1">
      <c r="A6" s="80" t="s">
        <v>332</v>
      </c>
      <c r="B6" s="80" t="s">
        <v>29</v>
      </c>
      <c r="C6" s="80" t="s">
        <v>67</v>
      </c>
    </row>
    <row r="7" spans="1:3" ht="17.25" customHeight="1">
      <c r="A7" s="79">
        <v>1</v>
      </c>
      <c r="B7" s="79">
        <v>2</v>
      </c>
      <c r="C7" s="79">
        <v>3</v>
      </c>
    </row>
    <row r="8" spans="1:3" ht="45" customHeight="1">
      <c r="A8" s="80" t="s">
        <v>351</v>
      </c>
      <c r="B8" s="254" t="s">
        <v>333</v>
      </c>
      <c r="C8" s="81">
        <f>C9+C18</f>
        <v>11737891.069999933</v>
      </c>
    </row>
    <row r="9" spans="1:3" ht="38.25" customHeight="1">
      <c r="A9" s="80" t="s">
        <v>334</v>
      </c>
      <c r="B9" s="254" t="s">
        <v>335</v>
      </c>
      <c r="C9" s="84">
        <f>C14+C10</f>
        <v>11737891.069999933</v>
      </c>
    </row>
    <row r="10" spans="1:3" ht="20.25" customHeight="1">
      <c r="A10" s="80" t="s">
        <v>336</v>
      </c>
      <c r="B10" s="254" t="s">
        <v>337</v>
      </c>
      <c r="C10" s="81">
        <f>C11</f>
        <v>-360246662.34000003</v>
      </c>
    </row>
    <row r="11" spans="1:3" ht="20.25" customHeight="1">
      <c r="A11" s="83" t="s">
        <v>338</v>
      </c>
      <c r="B11" s="255" t="s">
        <v>339</v>
      </c>
      <c r="C11" s="84">
        <f>C12</f>
        <v>-360246662.34000003</v>
      </c>
    </row>
    <row r="12" spans="1:3" ht="20.25" customHeight="1">
      <c r="A12" s="83" t="s">
        <v>340</v>
      </c>
      <c r="B12" s="255" t="s">
        <v>341</v>
      </c>
      <c r="C12" s="82">
        <f>C13</f>
        <v>-360246662.34000003</v>
      </c>
    </row>
    <row r="13" spans="1:3" ht="37.5" customHeight="1">
      <c r="A13" s="83" t="s">
        <v>342</v>
      </c>
      <c r="B13" s="255" t="s">
        <v>343</v>
      </c>
      <c r="C13" s="84">
        <f>-'Доходы 2019'!C132-C20</f>
        <v>-360246662.34000003</v>
      </c>
    </row>
    <row r="14" spans="1:3" ht="18.75" customHeight="1">
      <c r="A14" s="80" t="s">
        <v>344</v>
      </c>
      <c r="B14" s="254" t="s">
        <v>345</v>
      </c>
      <c r="C14" s="81">
        <f>C15</f>
        <v>371984553.40999997</v>
      </c>
    </row>
    <row r="15" spans="1:3" ht="18.75" customHeight="1">
      <c r="A15" s="83" t="s">
        <v>346</v>
      </c>
      <c r="B15" s="255" t="s">
        <v>345</v>
      </c>
      <c r="C15" s="84">
        <f>C16</f>
        <v>371984553.40999997</v>
      </c>
    </row>
    <row r="16" spans="1:3" ht="18.75" customHeight="1">
      <c r="A16" s="83" t="s">
        <v>347</v>
      </c>
      <c r="B16" s="255" t="s">
        <v>348</v>
      </c>
      <c r="C16" s="82">
        <f>C17</f>
        <v>371984553.40999997</v>
      </c>
    </row>
    <row r="17" spans="1:3" ht="36.75" customHeight="1">
      <c r="A17" s="83" t="s">
        <v>349</v>
      </c>
      <c r="B17" s="255" t="s">
        <v>350</v>
      </c>
      <c r="C17" s="82">
        <f>'Ведомственная 2019'!G15-C25</f>
        <v>371984553.40999997</v>
      </c>
    </row>
    <row r="18" spans="1:3" ht="39.75" customHeight="1">
      <c r="A18" s="80" t="s">
        <v>401</v>
      </c>
      <c r="B18" s="254" t="s">
        <v>402</v>
      </c>
      <c r="C18" s="197">
        <f>C19</f>
        <v>0</v>
      </c>
    </row>
    <row r="19" spans="1:3" ht="36">
      <c r="A19" s="83" t="s">
        <v>403</v>
      </c>
      <c r="B19" s="255" t="s">
        <v>404</v>
      </c>
      <c r="C19" s="198">
        <f>C20+C23</f>
        <v>0</v>
      </c>
    </row>
    <row r="20" spans="1:3" ht="36">
      <c r="A20" s="83" t="s">
        <v>405</v>
      </c>
      <c r="B20" s="255" t="s">
        <v>406</v>
      </c>
      <c r="C20" s="84">
        <f>C21</f>
        <v>100000</v>
      </c>
    </row>
    <row r="21" spans="1:3" ht="54">
      <c r="A21" s="83" t="s">
        <v>407</v>
      </c>
      <c r="B21" s="255" t="s">
        <v>408</v>
      </c>
      <c r="C21" s="84">
        <f>C22</f>
        <v>100000</v>
      </c>
    </row>
    <row r="22" spans="1:3" ht="72">
      <c r="A22" s="83" t="s">
        <v>409</v>
      </c>
      <c r="B22" s="255" t="s">
        <v>410</v>
      </c>
      <c r="C22" s="84">
        <v>100000</v>
      </c>
    </row>
    <row r="23" spans="1:3" ht="36">
      <c r="A23" s="83" t="s">
        <v>411</v>
      </c>
      <c r="B23" s="255" t="s">
        <v>412</v>
      </c>
      <c r="C23" s="84">
        <f>C24</f>
        <v>-100000</v>
      </c>
    </row>
    <row r="24" spans="1:3" ht="54">
      <c r="A24" s="83" t="s">
        <v>413</v>
      </c>
      <c r="B24" s="255" t="s">
        <v>414</v>
      </c>
      <c r="C24" s="84">
        <f>C25</f>
        <v>-100000</v>
      </c>
    </row>
    <row r="25" spans="1:3" ht="57.75" customHeight="1">
      <c r="A25" s="83" t="s">
        <v>415</v>
      </c>
      <c r="B25" s="255" t="s">
        <v>416</v>
      </c>
      <c r="C25" s="84">
        <v>-100000</v>
      </c>
    </row>
  </sheetData>
  <sheetProtection/>
  <mergeCells count="2">
    <mergeCell ref="B1:C1"/>
    <mergeCell ref="A3:C3"/>
  </mergeCells>
  <printOptions/>
  <pageMargins left="0.7086614173228347" right="0.31496062992125984" top="0.35433070866141736" bottom="0.35433070866141736" header="0.31496062992125984" footer="0.31496062992125984"/>
  <pageSetup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1:C132"/>
  <sheetViews>
    <sheetView view="pageBreakPreview" zoomScaleSheetLayoutView="100" zoomScalePageLayoutView="0" workbookViewId="0" topLeftCell="A1">
      <selection activeCell="A7" sqref="A7:C7"/>
    </sheetView>
  </sheetViews>
  <sheetFormatPr defaultColWidth="9.00390625" defaultRowHeight="12.75"/>
  <cols>
    <col min="1" max="1" width="20.00390625" style="76" customWidth="1"/>
    <col min="2" max="2" width="65.50390625" style="0" customWidth="1"/>
    <col min="3" max="3" width="13.625" style="71" customWidth="1"/>
  </cols>
  <sheetData>
    <row r="1" spans="1:3" ht="15">
      <c r="A1" s="34"/>
      <c r="B1" s="35"/>
      <c r="C1" s="258" t="s">
        <v>251</v>
      </c>
    </row>
    <row r="2" spans="1:3" ht="15">
      <c r="A2" s="34"/>
      <c r="B2" s="36"/>
      <c r="C2" s="258" t="s">
        <v>63</v>
      </c>
    </row>
    <row r="3" spans="1:3" ht="15">
      <c r="A3" s="37"/>
      <c r="B3" s="304" t="s">
        <v>665</v>
      </c>
      <c r="C3" s="304"/>
    </row>
    <row r="4" spans="1:3" ht="15">
      <c r="A4" s="37"/>
      <c r="B4" s="304" t="s">
        <v>64</v>
      </c>
      <c r="C4" s="304"/>
    </row>
    <row r="5" spans="1:3" ht="54" customHeight="1">
      <c r="A5" s="37"/>
      <c r="B5" s="305" t="s">
        <v>802</v>
      </c>
      <c r="C5" s="305"/>
    </row>
    <row r="6" spans="1:3" ht="8.25" customHeight="1">
      <c r="A6" s="38"/>
      <c r="B6" s="38"/>
      <c r="C6" s="258"/>
    </row>
    <row r="7" spans="1:3" ht="21" customHeight="1">
      <c r="A7" s="306" t="s">
        <v>537</v>
      </c>
      <c r="B7" s="306"/>
      <c r="C7" s="306"/>
    </row>
    <row r="8" spans="1:3" ht="15">
      <c r="A8" s="74"/>
      <c r="B8" s="39"/>
      <c r="C8" s="258" t="s">
        <v>13</v>
      </c>
    </row>
    <row r="9" spans="1:3" ht="36" customHeight="1">
      <c r="A9" s="40" t="s">
        <v>65</v>
      </c>
      <c r="B9" s="41" t="s">
        <v>66</v>
      </c>
      <c r="C9" s="70" t="s">
        <v>67</v>
      </c>
    </row>
    <row r="10" spans="1:3" ht="12.75">
      <c r="A10" s="41" t="s">
        <v>68</v>
      </c>
      <c r="B10" s="203" t="s">
        <v>69</v>
      </c>
      <c r="C10" s="284">
        <f>C11+C16+C26+C36+C40+C45+C49+C53+C62</f>
        <v>51862001.440000005</v>
      </c>
    </row>
    <row r="11" spans="1:3" ht="12.75">
      <c r="A11" s="41" t="s">
        <v>70</v>
      </c>
      <c r="B11" s="203" t="s">
        <v>71</v>
      </c>
      <c r="C11" s="284">
        <f>C12</f>
        <v>41000658</v>
      </c>
    </row>
    <row r="12" spans="1:3" ht="12.75">
      <c r="A12" s="41" t="s">
        <v>72</v>
      </c>
      <c r="B12" s="203" t="s">
        <v>73</v>
      </c>
      <c r="C12" s="284">
        <f>C13+C14+C15</f>
        <v>41000658</v>
      </c>
    </row>
    <row r="13" spans="1:3" ht="33.75" customHeight="1">
      <c r="A13" s="42" t="s">
        <v>74</v>
      </c>
      <c r="B13" s="202" t="s">
        <v>164</v>
      </c>
      <c r="C13" s="285">
        <v>40124978</v>
      </c>
    </row>
    <row r="14" spans="1:3" ht="61.5" customHeight="1">
      <c r="A14" s="42" t="s">
        <v>174</v>
      </c>
      <c r="B14" s="202" t="s">
        <v>165</v>
      </c>
      <c r="C14" s="285">
        <v>541211</v>
      </c>
    </row>
    <row r="15" spans="1:3" ht="20.25">
      <c r="A15" s="42" t="s">
        <v>175</v>
      </c>
      <c r="B15" s="202" t="s">
        <v>166</v>
      </c>
      <c r="C15" s="285">
        <v>334469</v>
      </c>
    </row>
    <row r="16" spans="1:3" ht="23.25" customHeight="1">
      <c r="A16" s="43" t="s">
        <v>75</v>
      </c>
      <c r="B16" s="204" t="s">
        <v>76</v>
      </c>
      <c r="C16" s="286">
        <f>C17</f>
        <v>6201382.199999999</v>
      </c>
    </row>
    <row r="17" spans="1:3" ht="23.25" customHeight="1">
      <c r="A17" s="43" t="s">
        <v>77</v>
      </c>
      <c r="B17" s="204" t="s">
        <v>78</v>
      </c>
      <c r="C17" s="286">
        <f>C18+C20+C22+C24</f>
        <v>6201382.199999999</v>
      </c>
    </row>
    <row r="18" spans="1:3" ht="35.25" customHeight="1">
      <c r="A18" s="44" t="s">
        <v>79</v>
      </c>
      <c r="B18" s="205" t="s">
        <v>80</v>
      </c>
      <c r="C18" s="285">
        <f>C19</f>
        <v>2832512.7800000003</v>
      </c>
    </row>
    <row r="19" spans="1:3" ht="57" customHeight="1">
      <c r="A19" s="44" t="s">
        <v>707</v>
      </c>
      <c r="B19" s="205" t="s">
        <v>708</v>
      </c>
      <c r="C19" s="285">
        <f>2004170+828342.78</f>
        <v>2832512.7800000003</v>
      </c>
    </row>
    <row r="20" spans="1:3" ht="48" customHeight="1">
      <c r="A20" s="44" t="s">
        <v>81</v>
      </c>
      <c r="B20" s="205" t="s">
        <v>82</v>
      </c>
      <c r="C20" s="285">
        <f>C21</f>
        <v>15309.42</v>
      </c>
    </row>
    <row r="21" spans="1:3" ht="69.75" customHeight="1">
      <c r="A21" s="44" t="s">
        <v>709</v>
      </c>
      <c r="B21" s="205" t="s">
        <v>710</v>
      </c>
      <c r="C21" s="285">
        <f>14042+1267.42</f>
        <v>15309.42</v>
      </c>
    </row>
    <row r="22" spans="1:3" ht="35.25" customHeight="1">
      <c r="A22" s="44" t="s">
        <v>83</v>
      </c>
      <c r="B22" s="205" t="s">
        <v>84</v>
      </c>
      <c r="C22" s="285">
        <f>C23</f>
        <v>3794166.07</v>
      </c>
    </row>
    <row r="23" spans="1:3" ht="54" customHeight="1">
      <c r="A23" s="44" t="s">
        <v>711</v>
      </c>
      <c r="B23" s="205" t="s">
        <v>712</v>
      </c>
      <c r="C23" s="285">
        <f>3881289-87122.93</f>
        <v>3794166.07</v>
      </c>
    </row>
    <row r="24" spans="1:3" ht="37.5" customHeight="1">
      <c r="A24" s="44" t="s">
        <v>85</v>
      </c>
      <c r="B24" s="205" t="s">
        <v>86</v>
      </c>
      <c r="C24" s="285">
        <f>C25</f>
        <v>-440606.07</v>
      </c>
    </row>
    <row r="25" spans="1:3" ht="54" customHeight="1">
      <c r="A25" s="44" t="s">
        <v>713</v>
      </c>
      <c r="B25" s="205" t="s">
        <v>714</v>
      </c>
      <c r="C25" s="285">
        <f>-372680-67926.07</f>
        <v>-440606.07</v>
      </c>
    </row>
    <row r="26" spans="1:3" ht="12.75">
      <c r="A26" s="41" t="s">
        <v>87</v>
      </c>
      <c r="B26" s="203" t="s">
        <v>88</v>
      </c>
      <c r="C26" s="286">
        <f>C27+C32+C34</f>
        <v>2305323</v>
      </c>
    </row>
    <row r="27" spans="1:3" ht="12.75">
      <c r="A27" s="234" t="s">
        <v>89</v>
      </c>
      <c r="B27" s="235" t="s">
        <v>90</v>
      </c>
      <c r="C27" s="286">
        <f>C28+C30</f>
        <v>30079</v>
      </c>
    </row>
    <row r="28" spans="1:3" ht="21.75" customHeight="1">
      <c r="A28" s="234" t="s">
        <v>91</v>
      </c>
      <c r="B28" s="235" t="s">
        <v>92</v>
      </c>
      <c r="C28" s="286">
        <f>C29</f>
        <v>14864</v>
      </c>
    </row>
    <row r="29" spans="1:3" ht="21.75" customHeight="1">
      <c r="A29" s="45" t="s">
        <v>93</v>
      </c>
      <c r="B29" s="206" t="s">
        <v>92</v>
      </c>
      <c r="C29" s="285">
        <v>14864</v>
      </c>
    </row>
    <row r="30" spans="1:3" ht="21.75" customHeight="1">
      <c r="A30" s="234" t="s">
        <v>94</v>
      </c>
      <c r="B30" s="235" t="s">
        <v>95</v>
      </c>
      <c r="C30" s="286">
        <f>C31</f>
        <v>15215</v>
      </c>
    </row>
    <row r="31" spans="1:3" ht="33" customHeight="1">
      <c r="A31" s="45" t="s">
        <v>96</v>
      </c>
      <c r="B31" s="206" t="s">
        <v>167</v>
      </c>
      <c r="C31" s="285">
        <v>15215</v>
      </c>
    </row>
    <row r="32" spans="1:3" ht="12.75">
      <c r="A32" s="41" t="s">
        <v>97</v>
      </c>
      <c r="B32" s="203" t="s">
        <v>98</v>
      </c>
      <c r="C32" s="286">
        <f>C33</f>
        <v>631368</v>
      </c>
    </row>
    <row r="33" spans="1:3" ht="12.75">
      <c r="A33" s="42" t="s">
        <v>99</v>
      </c>
      <c r="B33" s="207" t="s">
        <v>98</v>
      </c>
      <c r="C33" s="285">
        <v>631368</v>
      </c>
    </row>
    <row r="34" spans="1:3" ht="12.75">
      <c r="A34" s="41" t="s">
        <v>100</v>
      </c>
      <c r="B34" s="203" t="s">
        <v>101</v>
      </c>
      <c r="C34" s="286">
        <f>C35</f>
        <v>1643876</v>
      </c>
    </row>
    <row r="35" spans="1:3" ht="12.75">
      <c r="A35" s="42" t="s">
        <v>102</v>
      </c>
      <c r="B35" s="207" t="s">
        <v>101</v>
      </c>
      <c r="C35" s="285">
        <v>1643876</v>
      </c>
    </row>
    <row r="36" spans="1:3" ht="20.25">
      <c r="A36" s="46" t="s">
        <v>103</v>
      </c>
      <c r="B36" s="208" t="s">
        <v>104</v>
      </c>
      <c r="C36" s="284">
        <f>C37</f>
        <v>2025129</v>
      </c>
    </row>
    <row r="37" spans="1:3" ht="45.75" customHeight="1">
      <c r="A37" s="48" t="s">
        <v>105</v>
      </c>
      <c r="B37" s="209" t="s">
        <v>106</v>
      </c>
      <c r="C37" s="284">
        <f>C38</f>
        <v>2025129</v>
      </c>
    </row>
    <row r="38" spans="1:3" ht="39" customHeight="1">
      <c r="A38" s="46" t="s">
        <v>107</v>
      </c>
      <c r="B38" s="233" t="s">
        <v>108</v>
      </c>
      <c r="C38" s="284">
        <f>C39</f>
        <v>2025129</v>
      </c>
    </row>
    <row r="39" spans="1:3" ht="40.5">
      <c r="A39" s="49" t="s">
        <v>356</v>
      </c>
      <c r="B39" s="210" t="s">
        <v>355</v>
      </c>
      <c r="C39" s="285">
        <v>2025129</v>
      </c>
    </row>
    <row r="40" spans="1:3" ht="12.75">
      <c r="A40" s="41" t="s">
        <v>109</v>
      </c>
      <c r="B40" s="211" t="s">
        <v>110</v>
      </c>
      <c r="C40" s="284">
        <f>C41</f>
        <v>16335</v>
      </c>
    </row>
    <row r="41" spans="1:3" ht="12.75">
      <c r="A41" s="41" t="s">
        <v>111</v>
      </c>
      <c r="B41" s="211" t="s">
        <v>112</v>
      </c>
      <c r="C41" s="286">
        <f>SUM(C42:C43)</f>
        <v>16335</v>
      </c>
    </row>
    <row r="42" spans="1:3" ht="12.75">
      <c r="A42" s="50" t="s">
        <v>113</v>
      </c>
      <c r="B42" s="213" t="s">
        <v>114</v>
      </c>
      <c r="C42" s="285">
        <v>1980</v>
      </c>
    </row>
    <row r="43" spans="1:3" ht="12.75">
      <c r="A43" s="41" t="s">
        <v>115</v>
      </c>
      <c r="B43" s="211" t="s">
        <v>116</v>
      </c>
      <c r="C43" s="286">
        <f>C44</f>
        <v>14355</v>
      </c>
    </row>
    <row r="44" spans="1:3" ht="12.75">
      <c r="A44" s="42" t="s">
        <v>547</v>
      </c>
      <c r="B44" s="212" t="s">
        <v>548</v>
      </c>
      <c r="C44" s="285">
        <v>14355</v>
      </c>
    </row>
    <row r="45" spans="1:3" ht="12.75">
      <c r="A45" s="51" t="s">
        <v>117</v>
      </c>
      <c r="B45" s="214" t="s">
        <v>771</v>
      </c>
      <c r="C45" s="286">
        <f>C46</f>
        <v>36860.24</v>
      </c>
    </row>
    <row r="46" spans="1:3" ht="12.75">
      <c r="A46" s="51" t="s">
        <v>118</v>
      </c>
      <c r="B46" s="216" t="s">
        <v>120</v>
      </c>
      <c r="C46" s="286">
        <f>C47</f>
        <v>36860.24</v>
      </c>
    </row>
    <row r="47" spans="1:3" ht="12.75">
      <c r="A47" s="51" t="s">
        <v>121</v>
      </c>
      <c r="B47" s="216" t="s">
        <v>168</v>
      </c>
      <c r="C47" s="286">
        <f>C48</f>
        <v>36860.24</v>
      </c>
    </row>
    <row r="48" spans="1:3" ht="12.75">
      <c r="A48" s="52" t="s">
        <v>122</v>
      </c>
      <c r="B48" s="215" t="s">
        <v>123</v>
      </c>
      <c r="C48" s="285">
        <f>21854+15006.24</f>
        <v>36860.24</v>
      </c>
    </row>
    <row r="49" spans="1:3" ht="12.75">
      <c r="A49" s="51" t="s">
        <v>372</v>
      </c>
      <c r="B49" s="216" t="s">
        <v>376</v>
      </c>
      <c r="C49" s="286">
        <f>C50</f>
        <v>120000</v>
      </c>
    </row>
    <row r="50" spans="1:3" ht="24" customHeight="1">
      <c r="A50" s="51" t="s">
        <v>373</v>
      </c>
      <c r="B50" s="214" t="s">
        <v>377</v>
      </c>
      <c r="C50" s="286">
        <f>C51</f>
        <v>120000</v>
      </c>
    </row>
    <row r="51" spans="1:3" ht="24" customHeight="1">
      <c r="A51" s="51" t="s">
        <v>374</v>
      </c>
      <c r="B51" s="214" t="s">
        <v>378</v>
      </c>
      <c r="C51" s="286">
        <f>C52</f>
        <v>120000</v>
      </c>
    </row>
    <row r="52" spans="1:3" ht="34.5" customHeight="1">
      <c r="A52" s="52" t="s">
        <v>375</v>
      </c>
      <c r="B52" s="217" t="s">
        <v>379</v>
      </c>
      <c r="C52" s="285">
        <v>120000</v>
      </c>
    </row>
    <row r="53" spans="1:3" ht="12.75">
      <c r="A53" s="41" t="s">
        <v>124</v>
      </c>
      <c r="B53" s="211" t="s">
        <v>125</v>
      </c>
      <c r="C53" s="284">
        <f>C54+C56+C58+C60</f>
        <v>155327</v>
      </c>
    </row>
    <row r="54" spans="1:3" ht="57.75" customHeight="1">
      <c r="A54" s="51" t="s">
        <v>126</v>
      </c>
      <c r="B54" s="214" t="s">
        <v>127</v>
      </c>
      <c r="C54" s="286">
        <f>C55</f>
        <v>10980</v>
      </c>
    </row>
    <row r="55" spans="1:3" ht="12.75">
      <c r="A55" s="52" t="s">
        <v>128</v>
      </c>
      <c r="B55" s="217" t="s">
        <v>129</v>
      </c>
      <c r="C55" s="285">
        <v>10980</v>
      </c>
    </row>
    <row r="56" spans="1:3" ht="33" customHeight="1">
      <c r="A56" s="51" t="s">
        <v>358</v>
      </c>
      <c r="B56" s="214" t="s">
        <v>359</v>
      </c>
      <c r="C56" s="286">
        <f>C57</f>
        <v>18000</v>
      </c>
    </row>
    <row r="57" spans="1:3" ht="33" customHeight="1">
      <c r="A57" s="52" t="s">
        <v>360</v>
      </c>
      <c r="B57" s="217" t="s">
        <v>361</v>
      </c>
      <c r="C57" s="285">
        <v>18000</v>
      </c>
    </row>
    <row r="58" spans="1:3" ht="12.75">
      <c r="A58" s="51" t="s">
        <v>178</v>
      </c>
      <c r="B58" s="214" t="s">
        <v>176</v>
      </c>
      <c r="C58" s="286">
        <f>C59</f>
        <v>2717</v>
      </c>
    </row>
    <row r="59" spans="1:3" ht="24" customHeight="1">
      <c r="A59" s="52" t="s">
        <v>179</v>
      </c>
      <c r="B59" s="217" t="s">
        <v>177</v>
      </c>
      <c r="C59" s="285">
        <v>2717</v>
      </c>
    </row>
    <row r="60" spans="1:3" ht="24" customHeight="1">
      <c r="A60" s="46" t="s">
        <v>130</v>
      </c>
      <c r="B60" s="214" t="s">
        <v>131</v>
      </c>
      <c r="C60" s="286">
        <f>C61</f>
        <v>123630</v>
      </c>
    </row>
    <row r="61" spans="1:3" ht="24" customHeight="1">
      <c r="A61" s="49" t="s">
        <v>132</v>
      </c>
      <c r="B61" s="218" t="s">
        <v>133</v>
      </c>
      <c r="C61" s="285">
        <v>123630</v>
      </c>
    </row>
    <row r="62" spans="1:3" ht="12.75">
      <c r="A62" s="46" t="s">
        <v>541</v>
      </c>
      <c r="B62" s="208" t="s">
        <v>542</v>
      </c>
      <c r="C62" s="286">
        <f>C63</f>
        <v>987</v>
      </c>
    </row>
    <row r="63" spans="1:3" ht="12.75">
      <c r="A63" s="231" t="s">
        <v>543</v>
      </c>
      <c r="B63" s="47" t="s">
        <v>544</v>
      </c>
      <c r="C63" s="286">
        <f>C64</f>
        <v>987</v>
      </c>
    </row>
    <row r="64" spans="1:3" ht="12.75">
      <c r="A64" s="232" t="s">
        <v>545</v>
      </c>
      <c r="B64" s="54" t="s">
        <v>546</v>
      </c>
      <c r="C64" s="285">
        <v>987</v>
      </c>
    </row>
    <row r="65" spans="1:3" ht="7.5" customHeight="1">
      <c r="A65" s="232"/>
      <c r="B65" s="54"/>
      <c r="C65" s="285"/>
    </row>
    <row r="66" spans="1:3" ht="12.75">
      <c r="A66" s="53" t="s">
        <v>134</v>
      </c>
      <c r="B66" s="219" t="s">
        <v>169</v>
      </c>
      <c r="C66" s="284">
        <f>C67+C122+C125+C129</f>
        <v>308284660.90000004</v>
      </c>
    </row>
    <row r="67" spans="1:3" ht="26.25" customHeight="1">
      <c r="A67" s="41" t="s">
        <v>135</v>
      </c>
      <c r="B67" s="220" t="s">
        <v>170</v>
      </c>
      <c r="C67" s="284">
        <f>C74+C68+C88+C119</f>
        <v>307839137</v>
      </c>
    </row>
    <row r="68" spans="1:3" ht="15" customHeight="1">
      <c r="A68" s="41" t="s">
        <v>568</v>
      </c>
      <c r="B68" s="220" t="s">
        <v>171</v>
      </c>
      <c r="C68" s="286">
        <f>C69+C71</f>
        <v>72563727</v>
      </c>
    </row>
    <row r="69" spans="1:3" ht="15" customHeight="1">
      <c r="A69" s="41" t="s">
        <v>569</v>
      </c>
      <c r="B69" s="220" t="s">
        <v>136</v>
      </c>
      <c r="C69" s="286">
        <f>C70</f>
        <v>69647131</v>
      </c>
    </row>
    <row r="70" spans="1:3" ht="15" customHeight="1">
      <c r="A70" s="42" t="s">
        <v>570</v>
      </c>
      <c r="B70" s="212" t="s">
        <v>172</v>
      </c>
      <c r="C70" s="285">
        <v>69647131</v>
      </c>
    </row>
    <row r="71" spans="1:3" ht="15" customHeight="1">
      <c r="A71" s="41" t="s">
        <v>778</v>
      </c>
      <c r="B71" s="211" t="s">
        <v>779</v>
      </c>
      <c r="C71" s="286">
        <f>C72</f>
        <v>2916596</v>
      </c>
    </row>
    <row r="72" spans="1:3" ht="25.5" customHeight="1">
      <c r="A72" s="42" t="s">
        <v>776</v>
      </c>
      <c r="B72" s="212" t="s">
        <v>777</v>
      </c>
      <c r="C72" s="285">
        <f>1226559+1690037</f>
        <v>2916596</v>
      </c>
    </row>
    <row r="73" spans="1:3" ht="7.5" customHeight="1">
      <c r="A73" s="42"/>
      <c r="B73" s="54"/>
      <c r="C73" s="286"/>
    </row>
    <row r="74" spans="1:3" ht="22.5" customHeight="1">
      <c r="A74" s="75" t="s">
        <v>734</v>
      </c>
      <c r="B74" s="47" t="s">
        <v>725</v>
      </c>
      <c r="C74" s="286">
        <f>C75+C77+C79</f>
        <v>28021213</v>
      </c>
    </row>
    <row r="75" spans="1:3" ht="22.5" customHeight="1">
      <c r="A75" s="41" t="s">
        <v>732</v>
      </c>
      <c r="B75" s="47" t="s">
        <v>726</v>
      </c>
      <c r="C75" s="286">
        <f>C76</f>
        <v>2905596</v>
      </c>
    </row>
    <row r="76" spans="1:3" ht="22.5" customHeight="1">
      <c r="A76" s="42" t="s">
        <v>733</v>
      </c>
      <c r="B76" s="54" t="s">
        <v>727</v>
      </c>
      <c r="C76" s="285">
        <v>2905596</v>
      </c>
    </row>
    <row r="77" spans="1:3" ht="22.5" customHeight="1">
      <c r="A77" s="75" t="s">
        <v>730</v>
      </c>
      <c r="B77" s="47" t="s">
        <v>728</v>
      </c>
      <c r="C77" s="286">
        <f>C78</f>
        <v>513000</v>
      </c>
    </row>
    <row r="78" spans="1:3" ht="22.5" customHeight="1">
      <c r="A78" s="55" t="s">
        <v>731</v>
      </c>
      <c r="B78" s="54" t="s">
        <v>729</v>
      </c>
      <c r="C78" s="285">
        <v>513000</v>
      </c>
    </row>
    <row r="79" spans="1:3" ht="12.75">
      <c r="A79" s="41" t="s">
        <v>719</v>
      </c>
      <c r="B79" s="47" t="s">
        <v>717</v>
      </c>
      <c r="C79" s="286">
        <f>C80</f>
        <v>24602617</v>
      </c>
    </row>
    <row r="80" spans="1:3" ht="12.75">
      <c r="A80" s="41" t="s">
        <v>720</v>
      </c>
      <c r="B80" s="47" t="s">
        <v>718</v>
      </c>
      <c r="C80" s="286">
        <f>SUM(C81:C86)</f>
        <v>24602617</v>
      </c>
    </row>
    <row r="81" spans="1:3" ht="30">
      <c r="A81" s="42" t="s">
        <v>720</v>
      </c>
      <c r="B81" s="54" t="s">
        <v>721</v>
      </c>
      <c r="C81" s="285">
        <v>48652</v>
      </c>
    </row>
    <row r="82" spans="1:3" ht="20.25">
      <c r="A82" s="42" t="s">
        <v>720</v>
      </c>
      <c r="B82" s="54" t="s">
        <v>722</v>
      </c>
      <c r="C82" s="285">
        <v>355729</v>
      </c>
    </row>
    <row r="83" spans="1:3" ht="40.5">
      <c r="A83" s="42" t="s">
        <v>720</v>
      </c>
      <c r="B83" s="54" t="s">
        <v>723</v>
      </c>
      <c r="C83" s="285">
        <v>244209</v>
      </c>
    </row>
    <row r="84" spans="1:3" ht="30">
      <c r="A84" s="42" t="s">
        <v>720</v>
      </c>
      <c r="B84" s="54" t="s">
        <v>724</v>
      </c>
      <c r="C84" s="285">
        <v>336955</v>
      </c>
    </row>
    <row r="85" spans="1:3" ht="30">
      <c r="A85" s="42" t="s">
        <v>720</v>
      </c>
      <c r="B85" s="218" t="s">
        <v>735</v>
      </c>
      <c r="C85" s="285">
        <v>513951</v>
      </c>
    </row>
    <row r="86" spans="1:3" ht="20.25">
      <c r="A86" s="42" t="s">
        <v>720</v>
      </c>
      <c r="B86" s="218" t="s">
        <v>798</v>
      </c>
      <c r="C86" s="285">
        <v>23103121</v>
      </c>
    </row>
    <row r="87" spans="1:3" ht="8.25" customHeight="1">
      <c r="A87" s="42"/>
      <c r="B87" s="54"/>
      <c r="C87" s="286"/>
    </row>
    <row r="88" spans="1:3" ht="12.75">
      <c r="A88" s="75" t="s">
        <v>571</v>
      </c>
      <c r="B88" s="221" t="s">
        <v>173</v>
      </c>
      <c r="C88" s="286">
        <f>C89+C91+C93+C95+C97</f>
        <v>207224197</v>
      </c>
    </row>
    <row r="89" spans="1:3" ht="36.75" customHeight="1">
      <c r="A89" s="75" t="s">
        <v>572</v>
      </c>
      <c r="B89" s="221" t="s">
        <v>137</v>
      </c>
      <c r="C89" s="286">
        <f>C90</f>
        <v>84554</v>
      </c>
    </row>
    <row r="90" spans="1:3" ht="24" customHeight="1">
      <c r="A90" s="55" t="s">
        <v>573</v>
      </c>
      <c r="B90" s="210" t="s">
        <v>138</v>
      </c>
      <c r="C90" s="285">
        <v>84554</v>
      </c>
    </row>
    <row r="91" spans="1:3" ht="24" customHeight="1">
      <c r="A91" s="56" t="s">
        <v>574</v>
      </c>
      <c r="B91" s="221" t="s">
        <v>139</v>
      </c>
      <c r="C91" s="286">
        <f>C92</f>
        <v>4012751</v>
      </c>
    </row>
    <row r="92" spans="1:3" ht="24" customHeight="1">
      <c r="A92" s="57" t="s">
        <v>575</v>
      </c>
      <c r="B92" s="202" t="s">
        <v>140</v>
      </c>
      <c r="C92" s="285">
        <v>4012751</v>
      </c>
    </row>
    <row r="93" spans="1:3" ht="36" customHeight="1">
      <c r="A93" s="56" t="s">
        <v>787</v>
      </c>
      <c r="B93" s="261" t="s">
        <v>789</v>
      </c>
      <c r="C93" s="286">
        <f>C94</f>
        <v>3650</v>
      </c>
    </row>
    <row r="94" spans="1:3" ht="36" customHeight="1">
      <c r="A94" s="57" t="s">
        <v>786</v>
      </c>
      <c r="B94" s="202" t="s">
        <v>788</v>
      </c>
      <c r="C94" s="285">
        <v>3650</v>
      </c>
    </row>
    <row r="95" spans="1:3" ht="12.75">
      <c r="A95" s="75" t="s">
        <v>577</v>
      </c>
      <c r="B95" s="221" t="s">
        <v>525</v>
      </c>
      <c r="C95" s="286">
        <f>C96</f>
        <v>2886632</v>
      </c>
    </row>
    <row r="96" spans="1:3" ht="12.75">
      <c r="A96" s="55" t="s">
        <v>576</v>
      </c>
      <c r="B96" s="202" t="s">
        <v>524</v>
      </c>
      <c r="C96" s="285">
        <v>2886632</v>
      </c>
    </row>
    <row r="97" spans="1:3" ht="12.75">
      <c r="A97" s="56" t="s">
        <v>578</v>
      </c>
      <c r="B97" s="222" t="s">
        <v>141</v>
      </c>
      <c r="C97" s="286">
        <f>C98</f>
        <v>200236610</v>
      </c>
    </row>
    <row r="98" spans="1:3" ht="12.75">
      <c r="A98" s="56" t="s">
        <v>579</v>
      </c>
      <c r="B98" s="222" t="s">
        <v>142</v>
      </c>
      <c r="C98" s="284">
        <f>SUM(C99:C118)</f>
        <v>200236610</v>
      </c>
    </row>
    <row r="99" spans="1:3" ht="81" customHeight="1">
      <c r="A99" s="57" t="s">
        <v>579</v>
      </c>
      <c r="B99" s="202" t="s">
        <v>550</v>
      </c>
      <c r="C99" s="285">
        <v>368829</v>
      </c>
    </row>
    <row r="100" spans="1:3" ht="90" customHeight="1">
      <c r="A100" s="57" t="s">
        <v>579</v>
      </c>
      <c r="B100" s="202" t="s">
        <v>549</v>
      </c>
      <c r="C100" s="285">
        <v>24784</v>
      </c>
    </row>
    <row r="101" spans="1:3" ht="64.5" customHeight="1">
      <c r="A101" s="57" t="s">
        <v>579</v>
      </c>
      <c r="B101" s="202" t="s">
        <v>551</v>
      </c>
      <c r="C101" s="285">
        <v>4220046</v>
      </c>
    </row>
    <row r="102" spans="1:3" ht="62.25" customHeight="1">
      <c r="A102" s="57" t="s">
        <v>579</v>
      </c>
      <c r="B102" s="202" t="s">
        <v>552</v>
      </c>
      <c r="C102" s="285">
        <v>292200</v>
      </c>
    </row>
    <row r="103" spans="1:3" ht="60" customHeight="1">
      <c r="A103" s="57" t="s">
        <v>579</v>
      </c>
      <c r="B103" s="202" t="s">
        <v>553</v>
      </c>
      <c r="C103" s="285">
        <v>289309</v>
      </c>
    </row>
    <row r="104" spans="1:3" ht="68.25" customHeight="1">
      <c r="A104" s="57" t="s">
        <v>579</v>
      </c>
      <c r="B104" s="60" t="s">
        <v>554</v>
      </c>
      <c r="C104" s="285">
        <v>4731461</v>
      </c>
    </row>
    <row r="105" spans="1:3" ht="59.25" customHeight="1">
      <c r="A105" s="57" t="s">
        <v>579</v>
      </c>
      <c r="B105" s="223" t="s">
        <v>555</v>
      </c>
      <c r="C105" s="285">
        <v>292200</v>
      </c>
    </row>
    <row r="106" spans="1:3" ht="60" customHeight="1">
      <c r="A106" s="57" t="s">
        <v>579</v>
      </c>
      <c r="B106" s="202" t="s">
        <v>556</v>
      </c>
      <c r="C106" s="285">
        <v>292200</v>
      </c>
    </row>
    <row r="107" spans="1:3" ht="79.5" customHeight="1">
      <c r="A107" s="57" t="s">
        <v>579</v>
      </c>
      <c r="B107" s="59" t="s">
        <v>557</v>
      </c>
      <c r="C107" s="285">
        <v>876600</v>
      </c>
    </row>
    <row r="108" spans="1:3" ht="81.75" customHeight="1">
      <c r="A108" s="57" t="s">
        <v>579</v>
      </c>
      <c r="B108" s="223" t="s">
        <v>558</v>
      </c>
      <c r="C108" s="285">
        <v>8527962</v>
      </c>
    </row>
    <row r="109" spans="1:3" ht="101.25" customHeight="1">
      <c r="A109" s="57" t="s">
        <v>579</v>
      </c>
      <c r="B109" s="58" t="s">
        <v>559</v>
      </c>
      <c r="C109" s="285">
        <v>1131433</v>
      </c>
    </row>
    <row r="110" spans="1:3" ht="103.5" customHeight="1">
      <c r="A110" s="57" t="s">
        <v>579</v>
      </c>
      <c r="B110" s="58" t="s">
        <v>560</v>
      </c>
      <c r="C110" s="285">
        <v>52872</v>
      </c>
    </row>
    <row r="111" spans="1:3" ht="68.25" customHeight="1">
      <c r="A111" s="57" t="s">
        <v>579</v>
      </c>
      <c r="B111" s="223" t="s">
        <v>561</v>
      </c>
      <c r="C111" s="285">
        <v>169099360</v>
      </c>
    </row>
    <row r="112" spans="1:3" ht="69" customHeight="1">
      <c r="A112" s="57" t="s">
        <v>579</v>
      </c>
      <c r="B112" s="202" t="s">
        <v>562</v>
      </c>
      <c r="C112" s="287">
        <v>122900</v>
      </c>
    </row>
    <row r="113" spans="1:3" ht="91.5" customHeight="1">
      <c r="A113" s="57" t="s">
        <v>579</v>
      </c>
      <c r="B113" s="223" t="s">
        <v>563</v>
      </c>
      <c r="C113" s="285">
        <v>176251</v>
      </c>
    </row>
    <row r="114" spans="1:3" ht="68.25" customHeight="1">
      <c r="A114" s="57" t="s">
        <v>579</v>
      </c>
      <c r="B114" s="210" t="s">
        <v>564</v>
      </c>
      <c r="C114" s="285">
        <v>5829923</v>
      </c>
    </row>
    <row r="115" spans="1:3" ht="59.25" customHeight="1">
      <c r="A115" s="57" t="s">
        <v>579</v>
      </c>
      <c r="B115" s="210" t="s">
        <v>565</v>
      </c>
      <c r="C115" s="285">
        <v>2073901</v>
      </c>
    </row>
    <row r="116" spans="1:3" ht="71.25" customHeight="1">
      <c r="A116" s="57" t="s">
        <v>579</v>
      </c>
      <c r="B116" s="223" t="s">
        <v>566</v>
      </c>
      <c r="C116" s="285">
        <v>1461000</v>
      </c>
    </row>
    <row r="117" spans="1:3" ht="77.25" customHeight="1">
      <c r="A117" s="57" t="s">
        <v>579</v>
      </c>
      <c r="B117" s="202" t="s">
        <v>780</v>
      </c>
      <c r="C117" s="285">
        <f>12012+332147</f>
        <v>344159</v>
      </c>
    </row>
    <row r="118" spans="1:3" ht="81" customHeight="1">
      <c r="A118" s="57" t="s">
        <v>579</v>
      </c>
      <c r="B118" s="202" t="s">
        <v>567</v>
      </c>
      <c r="C118" s="285">
        <v>29220</v>
      </c>
    </row>
    <row r="119" spans="1:3" ht="15" customHeight="1">
      <c r="A119" s="56" t="s">
        <v>792</v>
      </c>
      <c r="B119" s="261" t="s">
        <v>793</v>
      </c>
      <c r="C119" s="286">
        <f>C120</f>
        <v>30000</v>
      </c>
    </row>
    <row r="120" spans="1:3" ht="34.5" customHeight="1">
      <c r="A120" s="56" t="s">
        <v>791</v>
      </c>
      <c r="B120" s="261" t="s">
        <v>794</v>
      </c>
      <c r="C120" s="286">
        <f>C121</f>
        <v>30000</v>
      </c>
    </row>
    <row r="121" spans="1:3" ht="34.5" customHeight="1">
      <c r="A121" s="57" t="s">
        <v>790</v>
      </c>
      <c r="B121" s="202" t="s">
        <v>795</v>
      </c>
      <c r="C121" s="285">
        <v>30000</v>
      </c>
    </row>
    <row r="122" spans="1:3" ht="15" customHeight="1">
      <c r="A122" s="231" t="s">
        <v>736</v>
      </c>
      <c r="B122" s="264" t="s">
        <v>737</v>
      </c>
      <c r="C122" s="286">
        <f>C123</f>
        <v>2190000</v>
      </c>
    </row>
    <row r="123" spans="1:3" ht="15" customHeight="1">
      <c r="A123" s="231" t="s">
        <v>740</v>
      </c>
      <c r="B123" s="264" t="s">
        <v>738</v>
      </c>
      <c r="C123" s="286">
        <f>C124</f>
        <v>2190000</v>
      </c>
    </row>
    <row r="124" spans="1:3" ht="25.5" customHeight="1">
      <c r="A124" s="232" t="s">
        <v>741</v>
      </c>
      <c r="B124" s="265" t="s">
        <v>739</v>
      </c>
      <c r="C124" s="285">
        <f>240000+195000+240000+1515000</f>
        <v>2190000</v>
      </c>
    </row>
    <row r="125" spans="1:3" ht="47.25" customHeight="1">
      <c r="A125" s="56" t="s">
        <v>689</v>
      </c>
      <c r="B125" s="261" t="s">
        <v>690</v>
      </c>
      <c r="C125" s="286">
        <f>C126</f>
        <v>155100.04</v>
      </c>
    </row>
    <row r="126" spans="1:3" ht="36" customHeight="1">
      <c r="A126" s="56" t="s">
        <v>698</v>
      </c>
      <c r="B126" s="261" t="s">
        <v>691</v>
      </c>
      <c r="C126" s="286">
        <f>C127</f>
        <v>155100.04</v>
      </c>
    </row>
    <row r="127" spans="1:3" ht="36" customHeight="1">
      <c r="A127" s="56" t="s">
        <v>699</v>
      </c>
      <c r="B127" s="261" t="s">
        <v>692</v>
      </c>
      <c r="C127" s="286">
        <f>C128</f>
        <v>155100.04</v>
      </c>
    </row>
    <row r="128" spans="1:3" ht="36" customHeight="1">
      <c r="A128" s="57" t="s">
        <v>700</v>
      </c>
      <c r="B128" s="202" t="s">
        <v>693</v>
      </c>
      <c r="C128" s="285">
        <v>155100.04</v>
      </c>
    </row>
    <row r="129" spans="1:3" ht="25.5" customHeight="1">
      <c r="A129" s="56" t="s">
        <v>694</v>
      </c>
      <c r="B129" s="261" t="s">
        <v>695</v>
      </c>
      <c r="C129" s="286">
        <f>C130</f>
        <v>-1899576.14</v>
      </c>
    </row>
    <row r="130" spans="1:3" ht="25.5" customHeight="1">
      <c r="A130" s="56" t="s">
        <v>701</v>
      </c>
      <c r="B130" s="261" t="s">
        <v>696</v>
      </c>
      <c r="C130" s="286">
        <f>C131</f>
        <v>-1899576.14</v>
      </c>
    </row>
    <row r="131" spans="1:3" ht="25.5" customHeight="1">
      <c r="A131" s="57" t="s">
        <v>702</v>
      </c>
      <c r="B131" s="202" t="s">
        <v>697</v>
      </c>
      <c r="C131" s="285">
        <f>-1884569.9-15006.24</f>
        <v>-1899576.14</v>
      </c>
    </row>
    <row r="132" spans="1:3" ht="24" customHeight="1">
      <c r="A132" s="61" t="s">
        <v>154</v>
      </c>
      <c r="B132" s="154" t="s">
        <v>155</v>
      </c>
      <c r="C132" s="288">
        <f>C10+C66</f>
        <v>360146662.34000003</v>
      </c>
    </row>
  </sheetData>
  <sheetProtection/>
  <mergeCells count="4">
    <mergeCell ref="B3:C3"/>
    <mergeCell ref="B4:C4"/>
    <mergeCell ref="B5:C5"/>
    <mergeCell ref="A7:C7"/>
  </mergeCells>
  <printOptions/>
  <pageMargins left="0.7874015748031497" right="0.3937007874015748" top="0.3937007874015748" bottom="0.3937007874015748" header="0.5118110236220472" footer="0.5118110236220472"/>
  <pageSetup horizontalDpi="600" verticalDpi="600" orientation="portrait" paperSize="9" scale="90" r:id="rId1"/>
  <rowBreaks count="1" manualBreakCount="1">
    <brk id="73" max="2" man="1"/>
  </rowBreaks>
</worksheet>
</file>

<file path=xl/worksheets/sheet3.xml><?xml version="1.0" encoding="utf-8"?>
<worksheet xmlns="http://schemas.openxmlformats.org/spreadsheetml/2006/main" xmlns:r="http://schemas.openxmlformats.org/officeDocument/2006/relationships">
  <dimension ref="A1:F440"/>
  <sheetViews>
    <sheetView view="pageBreakPreview" zoomScale="85" zoomScaleSheetLayoutView="85" zoomScalePageLayoutView="0" workbookViewId="0" topLeftCell="A1">
      <selection activeCell="A5" sqref="A5:F5"/>
    </sheetView>
  </sheetViews>
  <sheetFormatPr defaultColWidth="9.00390625" defaultRowHeight="12.75"/>
  <cols>
    <col min="1" max="1" width="63.875" style="0" customWidth="1"/>
    <col min="2" max="2" width="8.50390625" style="0" customWidth="1"/>
    <col min="3" max="3" width="7.875" style="0" customWidth="1"/>
    <col min="4" max="4" width="18.00390625" style="0" customWidth="1"/>
    <col min="5" max="5" width="8.50390625" style="0" customWidth="1"/>
    <col min="6" max="6" width="22.125" style="71" customWidth="1"/>
  </cols>
  <sheetData>
    <row r="1" spans="1:6" ht="15">
      <c r="A1" s="155"/>
      <c r="C1" s="89"/>
      <c r="D1" s="308" t="s">
        <v>362</v>
      </c>
      <c r="E1" s="308"/>
      <c r="F1" s="308"/>
    </row>
    <row r="2" spans="1:6" ht="33" customHeight="1">
      <c r="A2" s="155"/>
      <c r="C2" s="89"/>
      <c r="D2" s="309" t="s">
        <v>380</v>
      </c>
      <c r="E2" s="309"/>
      <c r="F2" s="309"/>
    </row>
    <row r="3" spans="1:6" ht="99" customHeight="1">
      <c r="A3" s="155"/>
      <c r="C3" s="177"/>
      <c r="D3" s="309" t="s">
        <v>803</v>
      </c>
      <c r="E3" s="309"/>
      <c r="F3" s="309"/>
    </row>
    <row r="4" spans="1:6" ht="15">
      <c r="A4" s="155"/>
      <c r="B4" s="88"/>
      <c r="C4" s="89"/>
      <c r="D4" s="90"/>
      <c r="E4" s="156"/>
      <c r="F4" s="157"/>
    </row>
    <row r="5" spans="1:6" ht="44.25" customHeight="1">
      <c r="A5" s="307" t="s">
        <v>538</v>
      </c>
      <c r="B5" s="307"/>
      <c r="C5" s="307"/>
      <c r="D5" s="307"/>
      <c r="E5" s="307"/>
      <c r="F5" s="307"/>
    </row>
    <row r="6" spans="1:6" ht="12.75">
      <c r="A6" s="155"/>
      <c r="B6" s="155"/>
      <c r="C6" s="89"/>
      <c r="D6" s="89"/>
      <c r="E6" s="89"/>
      <c r="F6" s="158" t="s">
        <v>13</v>
      </c>
    </row>
    <row r="7" spans="1:6" ht="13.5" thickBot="1">
      <c r="A7" s="155"/>
      <c r="B7" s="155"/>
      <c r="C7" s="89"/>
      <c r="D7" s="89"/>
      <c r="E7" s="89"/>
      <c r="F7" s="158"/>
    </row>
    <row r="8" spans="1:6" ht="15.75" thickBot="1">
      <c r="A8" s="248" t="s">
        <v>29</v>
      </c>
      <c r="B8" s="251" t="s">
        <v>363</v>
      </c>
      <c r="C8" s="252" t="s">
        <v>321</v>
      </c>
      <c r="D8" s="251" t="s">
        <v>322</v>
      </c>
      <c r="E8" s="251" t="s">
        <v>323</v>
      </c>
      <c r="F8" s="253" t="s">
        <v>357</v>
      </c>
    </row>
    <row r="9" spans="1:6" ht="12.75">
      <c r="A9" s="249">
        <v>1</v>
      </c>
      <c r="B9" s="159">
        <v>2</v>
      </c>
      <c r="C9" s="160">
        <v>3</v>
      </c>
      <c r="D9" s="161">
        <v>4</v>
      </c>
      <c r="E9" s="161">
        <v>5</v>
      </c>
      <c r="F9" s="162">
        <v>6</v>
      </c>
    </row>
    <row r="10" spans="1:6" ht="15">
      <c r="A10" s="250" t="s">
        <v>190</v>
      </c>
      <c r="B10" s="164"/>
      <c r="C10" s="164"/>
      <c r="D10" s="164"/>
      <c r="E10" s="164"/>
      <c r="F10" s="289">
        <f>F11+F131+F160+F217+F242+F319+F348+F355+F418+F428</f>
        <v>371884553.40999997</v>
      </c>
    </row>
    <row r="11" spans="1:6" ht="15">
      <c r="A11" s="238" t="s">
        <v>15</v>
      </c>
      <c r="B11" s="136" t="s">
        <v>43</v>
      </c>
      <c r="C11" s="164" t="s">
        <v>364</v>
      </c>
      <c r="D11" s="164" t="s">
        <v>364</v>
      </c>
      <c r="E11" s="164"/>
      <c r="F11" s="290">
        <f>F12+F17+F23+F41+F46+F53+F58</f>
        <v>35902092.11</v>
      </c>
    </row>
    <row r="12" spans="1:6" ht="30.75">
      <c r="A12" s="238" t="s">
        <v>17</v>
      </c>
      <c r="B12" s="108" t="s">
        <v>43</v>
      </c>
      <c r="C12" s="148" t="s">
        <v>44</v>
      </c>
      <c r="D12" s="164"/>
      <c r="E12" s="164"/>
      <c r="F12" s="291">
        <f>F13</f>
        <v>1389567</v>
      </c>
    </row>
    <row r="13" spans="1:6" ht="30.75">
      <c r="A13" s="126" t="s">
        <v>209</v>
      </c>
      <c r="B13" s="108" t="s">
        <v>43</v>
      </c>
      <c r="C13" s="148" t="s">
        <v>44</v>
      </c>
      <c r="D13" s="126" t="s">
        <v>419</v>
      </c>
      <c r="E13" s="164"/>
      <c r="F13" s="291">
        <f>F16</f>
        <v>1389567</v>
      </c>
    </row>
    <row r="14" spans="1:6" ht="15">
      <c r="A14" s="126" t="s">
        <v>210</v>
      </c>
      <c r="B14" s="108" t="s">
        <v>43</v>
      </c>
      <c r="C14" s="148" t="s">
        <v>44</v>
      </c>
      <c r="D14" s="126" t="s">
        <v>420</v>
      </c>
      <c r="E14" s="164"/>
      <c r="F14" s="291">
        <f>F15</f>
        <v>1389567</v>
      </c>
    </row>
    <row r="15" spans="1:6" ht="30.75">
      <c r="A15" s="239" t="s">
        <v>211</v>
      </c>
      <c r="B15" s="105" t="s">
        <v>43</v>
      </c>
      <c r="C15" s="147" t="s">
        <v>44</v>
      </c>
      <c r="D15" s="166" t="s">
        <v>206</v>
      </c>
      <c r="E15" s="167"/>
      <c r="F15" s="292">
        <f>F16</f>
        <v>1389567</v>
      </c>
    </row>
    <row r="16" spans="1:6" ht="62.25">
      <c r="A16" s="239" t="s">
        <v>54</v>
      </c>
      <c r="B16" s="105" t="s">
        <v>43</v>
      </c>
      <c r="C16" s="147" t="s">
        <v>44</v>
      </c>
      <c r="D16" s="166" t="s">
        <v>206</v>
      </c>
      <c r="E16" s="147">
        <v>100</v>
      </c>
      <c r="F16" s="292">
        <f>'Ведомственная 2019'!G22</f>
        <v>1389567</v>
      </c>
    </row>
    <row r="17" spans="1:6" ht="46.5">
      <c r="A17" s="238" t="s">
        <v>313</v>
      </c>
      <c r="B17" s="108" t="s">
        <v>43</v>
      </c>
      <c r="C17" s="148" t="s">
        <v>45</v>
      </c>
      <c r="D17" s="164" t="s">
        <v>364</v>
      </c>
      <c r="E17" s="164"/>
      <c r="F17" s="290">
        <f>F18</f>
        <v>1287666</v>
      </c>
    </row>
    <row r="18" spans="1:6" ht="30.75">
      <c r="A18" s="126" t="s">
        <v>203</v>
      </c>
      <c r="B18" s="108" t="s">
        <v>43</v>
      </c>
      <c r="C18" s="148" t="s">
        <v>45</v>
      </c>
      <c r="D18" s="140" t="s">
        <v>421</v>
      </c>
      <c r="E18" s="164"/>
      <c r="F18" s="290">
        <f>F20</f>
        <v>1287666</v>
      </c>
    </row>
    <row r="19" spans="1:6" ht="30.75">
      <c r="A19" s="126" t="s">
        <v>204</v>
      </c>
      <c r="B19" s="108" t="s">
        <v>43</v>
      </c>
      <c r="C19" s="148" t="s">
        <v>45</v>
      </c>
      <c r="D19" s="126" t="s">
        <v>422</v>
      </c>
      <c r="E19" s="164"/>
      <c r="F19" s="290">
        <f>F20</f>
        <v>1287666</v>
      </c>
    </row>
    <row r="20" spans="1:6" ht="30.75">
      <c r="A20" s="195" t="s">
        <v>205</v>
      </c>
      <c r="B20" s="105" t="s">
        <v>43</v>
      </c>
      <c r="C20" s="147" t="s">
        <v>45</v>
      </c>
      <c r="D20" s="166" t="s">
        <v>263</v>
      </c>
      <c r="E20" s="167"/>
      <c r="F20" s="293">
        <f>F21+F22</f>
        <v>1287666</v>
      </c>
    </row>
    <row r="21" spans="1:6" ht="62.25">
      <c r="A21" s="239" t="s">
        <v>54</v>
      </c>
      <c r="B21" s="105" t="s">
        <v>43</v>
      </c>
      <c r="C21" s="147" t="s">
        <v>45</v>
      </c>
      <c r="D21" s="166" t="s">
        <v>263</v>
      </c>
      <c r="E21" s="147">
        <v>100</v>
      </c>
      <c r="F21" s="293">
        <f>'Ведомственная 2019'!G472</f>
        <v>1234166</v>
      </c>
    </row>
    <row r="22" spans="1:6" ht="30.75">
      <c r="A22" s="239" t="s">
        <v>185</v>
      </c>
      <c r="B22" s="105" t="s">
        <v>43</v>
      </c>
      <c r="C22" s="147" t="s">
        <v>45</v>
      </c>
      <c r="D22" s="166" t="s">
        <v>263</v>
      </c>
      <c r="E22" s="168" t="s">
        <v>196</v>
      </c>
      <c r="F22" s="293">
        <f>'Ведомственная 2019'!G473</f>
        <v>53500</v>
      </c>
    </row>
    <row r="23" spans="1:6" ht="51.75" customHeight="1">
      <c r="A23" s="238" t="s">
        <v>325</v>
      </c>
      <c r="B23" s="108" t="s">
        <v>43</v>
      </c>
      <c r="C23" s="148" t="s">
        <v>46</v>
      </c>
      <c r="D23" s="164" t="s">
        <v>364</v>
      </c>
      <c r="E23" s="164"/>
      <c r="F23" s="290">
        <f>F24+F29+F35</f>
        <v>13376838</v>
      </c>
    </row>
    <row r="24" spans="1:6" ht="15">
      <c r="A24" s="126" t="s">
        <v>37</v>
      </c>
      <c r="B24" s="108" t="s">
        <v>43</v>
      </c>
      <c r="C24" s="148" t="s">
        <v>46</v>
      </c>
      <c r="D24" s="126" t="s">
        <v>423</v>
      </c>
      <c r="E24" s="164"/>
      <c r="F24" s="290">
        <f>F25</f>
        <v>13041424</v>
      </c>
    </row>
    <row r="25" spans="1:6" ht="30.75">
      <c r="A25" s="126" t="s">
        <v>39</v>
      </c>
      <c r="B25" s="108" t="s">
        <v>43</v>
      </c>
      <c r="C25" s="148" t="s">
        <v>46</v>
      </c>
      <c r="D25" s="126" t="s">
        <v>424</v>
      </c>
      <c r="E25" s="164"/>
      <c r="F25" s="290">
        <f>F26</f>
        <v>13041424</v>
      </c>
    </row>
    <row r="26" spans="1:6" ht="30.75">
      <c r="A26" s="195" t="s">
        <v>205</v>
      </c>
      <c r="B26" s="105" t="s">
        <v>43</v>
      </c>
      <c r="C26" s="147" t="s">
        <v>46</v>
      </c>
      <c r="D26" s="128" t="s">
        <v>10</v>
      </c>
      <c r="E26" s="167"/>
      <c r="F26" s="293">
        <f>F27+F28</f>
        <v>13041424</v>
      </c>
    </row>
    <row r="27" spans="1:6" ht="62.25">
      <c r="A27" s="239" t="s">
        <v>54</v>
      </c>
      <c r="B27" s="105" t="s">
        <v>43</v>
      </c>
      <c r="C27" s="147" t="s">
        <v>46</v>
      </c>
      <c r="D27" s="128" t="s">
        <v>10</v>
      </c>
      <c r="E27" s="147">
        <v>100</v>
      </c>
      <c r="F27" s="293">
        <f>'Ведомственная 2019'!G27</f>
        <v>12328318</v>
      </c>
    </row>
    <row r="28" spans="1:6" ht="30.75">
      <c r="A28" s="239" t="s">
        <v>185</v>
      </c>
      <c r="B28" s="105" t="s">
        <v>43</v>
      </c>
      <c r="C28" s="147" t="s">
        <v>46</v>
      </c>
      <c r="D28" s="128" t="s">
        <v>10</v>
      </c>
      <c r="E28" s="147">
        <v>200</v>
      </c>
      <c r="F28" s="293">
        <f>'Ведомственная 2019'!G28</f>
        <v>713106</v>
      </c>
    </row>
    <row r="29" spans="1:6" ht="62.25">
      <c r="A29" s="238" t="s">
        <v>766</v>
      </c>
      <c r="B29" s="108" t="s">
        <v>43</v>
      </c>
      <c r="C29" s="108" t="s">
        <v>46</v>
      </c>
      <c r="D29" s="112" t="s">
        <v>425</v>
      </c>
      <c r="E29" s="164"/>
      <c r="F29" s="290">
        <f>F30</f>
        <v>29220</v>
      </c>
    </row>
    <row r="30" spans="1:6" ht="108.75">
      <c r="A30" s="238" t="s">
        <v>767</v>
      </c>
      <c r="B30" s="108" t="s">
        <v>43</v>
      </c>
      <c r="C30" s="108" t="s">
        <v>46</v>
      </c>
      <c r="D30" s="112" t="s">
        <v>426</v>
      </c>
      <c r="E30" s="164"/>
      <c r="F30" s="290">
        <f>F33</f>
        <v>29220</v>
      </c>
    </row>
    <row r="31" spans="1:6" ht="62.25">
      <c r="A31" s="238" t="s">
        <v>768</v>
      </c>
      <c r="B31" s="108" t="s">
        <v>43</v>
      </c>
      <c r="C31" s="108" t="s">
        <v>46</v>
      </c>
      <c r="D31" s="112" t="s">
        <v>510</v>
      </c>
      <c r="E31" s="164"/>
      <c r="F31" s="290">
        <f>F32</f>
        <v>29220</v>
      </c>
    </row>
    <row r="32" spans="1:6" ht="62.25">
      <c r="A32" s="107" t="s">
        <v>770</v>
      </c>
      <c r="B32" s="108" t="s">
        <v>43</v>
      </c>
      <c r="C32" s="108" t="s">
        <v>46</v>
      </c>
      <c r="D32" s="112" t="s">
        <v>258</v>
      </c>
      <c r="E32" s="108"/>
      <c r="F32" s="290">
        <f>F33</f>
        <v>29220</v>
      </c>
    </row>
    <row r="33" spans="1:6" ht="62.25">
      <c r="A33" s="239" t="s">
        <v>54</v>
      </c>
      <c r="B33" s="105" t="s">
        <v>43</v>
      </c>
      <c r="C33" s="105" t="s">
        <v>46</v>
      </c>
      <c r="D33" s="114" t="s">
        <v>258</v>
      </c>
      <c r="E33" s="116">
        <v>100</v>
      </c>
      <c r="F33" s="293">
        <f>'Ведомственная 2019'!G33</f>
        <v>29220</v>
      </c>
    </row>
    <row r="34" spans="1:6" ht="30.75">
      <c r="A34" s="238" t="s">
        <v>38</v>
      </c>
      <c r="B34" s="108" t="s">
        <v>43</v>
      </c>
      <c r="C34" s="148" t="s">
        <v>46</v>
      </c>
      <c r="D34" s="126" t="s">
        <v>427</v>
      </c>
      <c r="E34" s="116"/>
      <c r="F34" s="290">
        <f>F35</f>
        <v>306194</v>
      </c>
    </row>
    <row r="35" spans="1:6" ht="30.75">
      <c r="A35" s="126" t="s">
        <v>5</v>
      </c>
      <c r="B35" s="108" t="s">
        <v>43</v>
      </c>
      <c r="C35" s="148" t="s">
        <v>46</v>
      </c>
      <c r="D35" s="126" t="s">
        <v>428</v>
      </c>
      <c r="E35" s="116"/>
      <c r="F35" s="290">
        <f>F36+F39</f>
        <v>306194</v>
      </c>
    </row>
    <row r="36" spans="1:6" ht="46.5">
      <c r="A36" s="238" t="s">
        <v>330</v>
      </c>
      <c r="B36" s="108" t="s">
        <v>43</v>
      </c>
      <c r="C36" s="148" t="s">
        <v>46</v>
      </c>
      <c r="D36" s="126" t="s">
        <v>207</v>
      </c>
      <c r="E36" s="164"/>
      <c r="F36" s="290">
        <f>F37+F38</f>
        <v>292200</v>
      </c>
    </row>
    <row r="37" spans="1:6" ht="62.25">
      <c r="A37" s="239" t="s">
        <v>54</v>
      </c>
      <c r="B37" s="105" t="s">
        <v>43</v>
      </c>
      <c r="C37" s="147" t="s">
        <v>46</v>
      </c>
      <c r="D37" s="128" t="s">
        <v>207</v>
      </c>
      <c r="E37" s="147">
        <v>100</v>
      </c>
      <c r="F37" s="293">
        <f>'Ведомственная 2019'!G37</f>
        <v>290200</v>
      </c>
    </row>
    <row r="38" spans="1:6" ht="30.75">
      <c r="A38" s="239" t="s">
        <v>185</v>
      </c>
      <c r="B38" s="105" t="s">
        <v>43</v>
      </c>
      <c r="C38" s="147" t="s">
        <v>46</v>
      </c>
      <c r="D38" s="128" t="s">
        <v>207</v>
      </c>
      <c r="E38" s="147">
        <v>200</v>
      </c>
      <c r="F38" s="293">
        <f>'Ведомственная 2019'!G38</f>
        <v>2000</v>
      </c>
    </row>
    <row r="39" spans="1:6" ht="30.75">
      <c r="A39" s="241" t="s">
        <v>205</v>
      </c>
      <c r="B39" s="256" t="s">
        <v>43</v>
      </c>
      <c r="C39" s="256" t="s">
        <v>46</v>
      </c>
      <c r="D39" s="112" t="s">
        <v>580</v>
      </c>
      <c r="E39" s="119"/>
      <c r="F39" s="290">
        <f>F40</f>
        <v>13994</v>
      </c>
    </row>
    <row r="40" spans="1:6" ht="62.25">
      <c r="A40" s="115" t="s">
        <v>54</v>
      </c>
      <c r="B40" s="105" t="s">
        <v>43</v>
      </c>
      <c r="C40" s="105" t="s">
        <v>46</v>
      </c>
      <c r="D40" s="114" t="s">
        <v>580</v>
      </c>
      <c r="E40" s="116">
        <v>100</v>
      </c>
      <c r="F40" s="293">
        <f>'Ведомственная 2019'!G40</f>
        <v>13994</v>
      </c>
    </row>
    <row r="41" spans="1:6" ht="15">
      <c r="A41" s="271" t="s">
        <v>781</v>
      </c>
      <c r="B41" s="273" t="s">
        <v>43</v>
      </c>
      <c r="C41" s="273" t="s">
        <v>527</v>
      </c>
      <c r="D41" s="274"/>
      <c r="E41" s="119"/>
      <c r="F41" s="290">
        <f>F42</f>
        <v>3650</v>
      </c>
    </row>
    <row r="42" spans="1:6" ht="30.75">
      <c r="A42" s="271" t="s">
        <v>38</v>
      </c>
      <c r="B42" s="273" t="s">
        <v>43</v>
      </c>
      <c r="C42" s="273" t="s">
        <v>527</v>
      </c>
      <c r="D42" s="274" t="s">
        <v>427</v>
      </c>
      <c r="E42" s="119"/>
      <c r="F42" s="290">
        <f>F43</f>
        <v>3650</v>
      </c>
    </row>
    <row r="43" spans="1:6" ht="30.75">
      <c r="A43" s="271" t="s">
        <v>5</v>
      </c>
      <c r="B43" s="273" t="s">
        <v>43</v>
      </c>
      <c r="C43" s="273" t="s">
        <v>527</v>
      </c>
      <c r="D43" s="274" t="s">
        <v>428</v>
      </c>
      <c r="E43" s="119"/>
      <c r="F43" s="290">
        <f>F44</f>
        <v>3650</v>
      </c>
    </row>
    <row r="44" spans="1:6" ht="46.5">
      <c r="A44" s="275" t="s">
        <v>782</v>
      </c>
      <c r="B44" s="277" t="s">
        <v>43</v>
      </c>
      <c r="C44" s="277" t="s">
        <v>527</v>
      </c>
      <c r="D44" s="278" t="s">
        <v>783</v>
      </c>
      <c r="E44" s="116"/>
      <c r="F44" s="290">
        <f>F45</f>
        <v>3650</v>
      </c>
    </row>
    <row r="45" spans="1:6" ht="30.75">
      <c r="A45" s="275" t="s">
        <v>185</v>
      </c>
      <c r="B45" s="277" t="s">
        <v>43</v>
      </c>
      <c r="C45" s="277" t="s">
        <v>527</v>
      </c>
      <c r="D45" s="278" t="s">
        <v>783</v>
      </c>
      <c r="E45" s="116">
        <v>200</v>
      </c>
      <c r="F45" s="293">
        <f>'Ведомственная 2019'!G45</f>
        <v>3650</v>
      </c>
    </row>
    <row r="46" spans="1:6" ht="46.5">
      <c r="A46" s="238" t="s">
        <v>315</v>
      </c>
      <c r="B46" s="108" t="s">
        <v>43</v>
      </c>
      <c r="C46" s="148" t="s">
        <v>49</v>
      </c>
      <c r="D46" s="164"/>
      <c r="E46" s="164"/>
      <c r="F46" s="290">
        <f>F47</f>
        <v>2495640</v>
      </c>
    </row>
    <row r="47" spans="1:6" ht="46.5">
      <c r="A47" s="126" t="s">
        <v>591</v>
      </c>
      <c r="B47" s="108" t="s">
        <v>43</v>
      </c>
      <c r="C47" s="148" t="s">
        <v>49</v>
      </c>
      <c r="D47" s="140" t="s">
        <v>429</v>
      </c>
      <c r="E47" s="164"/>
      <c r="F47" s="290">
        <f>F50</f>
        <v>2495640</v>
      </c>
    </row>
    <row r="48" spans="1:6" ht="78">
      <c r="A48" s="126" t="s">
        <v>592</v>
      </c>
      <c r="B48" s="108" t="s">
        <v>43</v>
      </c>
      <c r="C48" s="148" t="s">
        <v>49</v>
      </c>
      <c r="D48" s="126" t="s">
        <v>430</v>
      </c>
      <c r="E48" s="164"/>
      <c r="F48" s="290">
        <f>F49</f>
        <v>2495640</v>
      </c>
    </row>
    <row r="49" spans="1:6" ht="46.5">
      <c r="A49" s="241" t="s">
        <v>264</v>
      </c>
      <c r="B49" s="108" t="s">
        <v>43</v>
      </c>
      <c r="C49" s="148" t="s">
        <v>49</v>
      </c>
      <c r="D49" s="126" t="s">
        <v>431</v>
      </c>
      <c r="E49" s="164"/>
      <c r="F49" s="290">
        <f>F50</f>
        <v>2495640</v>
      </c>
    </row>
    <row r="50" spans="1:6" ht="30.75">
      <c r="A50" s="195" t="s">
        <v>205</v>
      </c>
      <c r="B50" s="105" t="s">
        <v>43</v>
      </c>
      <c r="C50" s="147" t="s">
        <v>49</v>
      </c>
      <c r="D50" s="128" t="s">
        <v>265</v>
      </c>
      <c r="E50" s="167"/>
      <c r="F50" s="293">
        <f>F51+F52</f>
        <v>2495640</v>
      </c>
    </row>
    <row r="51" spans="1:6" ht="62.25">
      <c r="A51" s="239" t="s">
        <v>54</v>
      </c>
      <c r="B51" s="105" t="s">
        <v>43</v>
      </c>
      <c r="C51" s="147" t="s">
        <v>49</v>
      </c>
      <c r="D51" s="128" t="s">
        <v>265</v>
      </c>
      <c r="E51" s="147">
        <v>100</v>
      </c>
      <c r="F51" s="293">
        <f>'Ведомственная 2019'!G306</f>
        <v>2202040</v>
      </c>
    </row>
    <row r="52" spans="1:6" ht="30.75">
      <c r="A52" s="239" t="s">
        <v>185</v>
      </c>
      <c r="B52" s="105" t="s">
        <v>43</v>
      </c>
      <c r="C52" s="147" t="s">
        <v>49</v>
      </c>
      <c r="D52" s="128" t="s">
        <v>265</v>
      </c>
      <c r="E52" s="147">
        <v>200</v>
      </c>
      <c r="F52" s="293">
        <f>'Ведомственная 2019'!G307</f>
        <v>293600</v>
      </c>
    </row>
    <row r="53" spans="1:6" ht="15">
      <c r="A53" s="238" t="s">
        <v>197</v>
      </c>
      <c r="B53" s="108" t="s">
        <v>43</v>
      </c>
      <c r="C53" s="148" t="s">
        <v>303</v>
      </c>
      <c r="D53" s="164"/>
      <c r="E53" s="164"/>
      <c r="F53" s="290">
        <f>F54</f>
        <v>200000</v>
      </c>
    </row>
    <row r="54" spans="1:6" ht="15">
      <c r="A54" s="126" t="s">
        <v>365</v>
      </c>
      <c r="B54" s="108" t="s">
        <v>43</v>
      </c>
      <c r="C54" s="148" t="s">
        <v>303</v>
      </c>
      <c r="D54" s="126" t="s">
        <v>432</v>
      </c>
      <c r="E54" s="164"/>
      <c r="F54" s="290">
        <f>F55</f>
        <v>200000</v>
      </c>
    </row>
    <row r="55" spans="1:6" ht="30.75">
      <c r="A55" s="196" t="s">
        <v>6</v>
      </c>
      <c r="B55" s="108" t="s">
        <v>43</v>
      </c>
      <c r="C55" s="148" t="s">
        <v>303</v>
      </c>
      <c r="D55" s="126" t="s">
        <v>433</v>
      </c>
      <c r="E55" s="167"/>
      <c r="F55" s="290">
        <f>F56</f>
        <v>200000</v>
      </c>
    </row>
    <row r="56" spans="1:6" ht="30.75">
      <c r="A56" s="195" t="s">
        <v>6</v>
      </c>
      <c r="B56" s="105" t="s">
        <v>43</v>
      </c>
      <c r="C56" s="147" t="s">
        <v>303</v>
      </c>
      <c r="D56" s="128" t="s">
        <v>208</v>
      </c>
      <c r="E56" s="167"/>
      <c r="F56" s="293">
        <f>F57</f>
        <v>200000</v>
      </c>
    </row>
    <row r="57" spans="1:6" ht="15">
      <c r="A57" s="239" t="s">
        <v>306</v>
      </c>
      <c r="B57" s="105" t="s">
        <v>43</v>
      </c>
      <c r="C57" s="147" t="s">
        <v>303</v>
      </c>
      <c r="D57" s="128" t="s">
        <v>208</v>
      </c>
      <c r="E57" s="147">
        <v>800</v>
      </c>
      <c r="F57" s="293">
        <f>'Ведомственная 2019'!G50</f>
        <v>200000</v>
      </c>
    </row>
    <row r="58" spans="1:6" ht="15">
      <c r="A58" s="238" t="s">
        <v>18</v>
      </c>
      <c r="B58" s="108" t="s">
        <v>43</v>
      </c>
      <c r="C58" s="148" t="s">
        <v>191</v>
      </c>
      <c r="D58" s="164" t="s">
        <v>364</v>
      </c>
      <c r="E58" s="164"/>
      <c r="F58" s="290">
        <f>F59+F88+F98+F104+F109+F93+F114+F81+F127</f>
        <v>17148731.11</v>
      </c>
    </row>
    <row r="59" spans="1:6" ht="37.5" customHeight="1">
      <c r="A59" s="126" t="s">
        <v>593</v>
      </c>
      <c r="B59" s="108" t="s">
        <v>43</v>
      </c>
      <c r="C59" s="108" t="s">
        <v>191</v>
      </c>
      <c r="D59" s="140" t="s">
        <v>434</v>
      </c>
      <c r="E59" s="164"/>
      <c r="F59" s="290">
        <f>F60+F64+F68</f>
        <v>1242121</v>
      </c>
    </row>
    <row r="60" spans="1:6" ht="62.25">
      <c r="A60" s="126" t="s">
        <v>594</v>
      </c>
      <c r="B60" s="108" t="s">
        <v>43</v>
      </c>
      <c r="C60" s="108" t="s">
        <v>191</v>
      </c>
      <c r="D60" s="140" t="s">
        <v>450</v>
      </c>
      <c r="E60" s="164"/>
      <c r="F60" s="290">
        <f>F61</f>
        <v>122900</v>
      </c>
    </row>
    <row r="61" spans="1:6" ht="51.75" customHeight="1">
      <c r="A61" s="112" t="s">
        <v>212</v>
      </c>
      <c r="B61" s="108" t="s">
        <v>43</v>
      </c>
      <c r="C61" s="108" t="s">
        <v>191</v>
      </c>
      <c r="D61" s="112" t="s">
        <v>474</v>
      </c>
      <c r="E61" s="164"/>
      <c r="F61" s="290">
        <f>F62</f>
        <v>122900</v>
      </c>
    </row>
    <row r="62" spans="1:6" ht="46.5">
      <c r="A62" s="195" t="s">
        <v>1</v>
      </c>
      <c r="B62" s="105" t="s">
        <v>43</v>
      </c>
      <c r="C62" s="105" t="s">
        <v>191</v>
      </c>
      <c r="D62" s="114" t="s">
        <v>213</v>
      </c>
      <c r="E62" s="167"/>
      <c r="F62" s="293">
        <f>F63</f>
        <v>122900</v>
      </c>
    </row>
    <row r="63" spans="1:6" ht="30.75">
      <c r="A63" s="239" t="s">
        <v>55</v>
      </c>
      <c r="B63" s="105" t="s">
        <v>43</v>
      </c>
      <c r="C63" s="105" t="s">
        <v>191</v>
      </c>
      <c r="D63" s="114" t="s">
        <v>213</v>
      </c>
      <c r="E63" s="147">
        <v>600</v>
      </c>
      <c r="F63" s="293">
        <f>'Ведомственная 2019'!G56</f>
        <v>122900</v>
      </c>
    </row>
    <row r="64" spans="1:6" ht="62.25">
      <c r="A64" s="126" t="s">
        <v>595</v>
      </c>
      <c r="B64" s="108" t="s">
        <v>43</v>
      </c>
      <c r="C64" s="108" t="s">
        <v>191</v>
      </c>
      <c r="D64" s="140" t="s">
        <v>452</v>
      </c>
      <c r="E64" s="164"/>
      <c r="F64" s="290">
        <f>F65</f>
        <v>44000</v>
      </c>
    </row>
    <row r="65" spans="1:6" ht="46.5">
      <c r="A65" s="238" t="s">
        <v>214</v>
      </c>
      <c r="B65" s="108" t="s">
        <v>43</v>
      </c>
      <c r="C65" s="108" t="s">
        <v>191</v>
      </c>
      <c r="D65" s="170" t="s">
        <v>475</v>
      </c>
      <c r="E65" s="164"/>
      <c r="F65" s="290">
        <f>F66</f>
        <v>44000</v>
      </c>
    </row>
    <row r="66" spans="1:6" ht="15">
      <c r="A66" s="114" t="s">
        <v>215</v>
      </c>
      <c r="B66" s="105" t="s">
        <v>43</v>
      </c>
      <c r="C66" s="105" t="s">
        <v>191</v>
      </c>
      <c r="D66" s="128" t="s">
        <v>309</v>
      </c>
      <c r="E66" s="147"/>
      <c r="F66" s="293">
        <f>F67</f>
        <v>44000</v>
      </c>
    </row>
    <row r="67" spans="1:6" ht="30.75">
      <c r="A67" s="239" t="s">
        <v>185</v>
      </c>
      <c r="B67" s="105" t="s">
        <v>43</v>
      </c>
      <c r="C67" s="105" t="s">
        <v>191</v>
      </c>
      <c r="D67" s="128" t="s">
        <v>309</v>
      </c>
      <c r="E67" s="147" t="s">
        <v>196</v>
      </c>
      <c r="F67" s="293">
        <f>'Ведомственная 2019'!G60</f>
        <v>44000</v>
      </c>
    </row>
    <row r="68" spans="1:6" ht="78">
      <c r="A68" s="126" t="s">
        <v>596</v>
      </c>
      <c r="B68" s="108" t="s">
        <v>43</v>
      </c>
      <c r="C68" s="148" t="s">
        <v>191</v>
      </c>
      <c r="D68" s="224" t="s">
        <v>451</v>
      </c>
      <c r="E68" s="164"/>
      <c r="F68" s="290">
        <f>F69+F72+F75</f>
        <v>1075221</v>
      </c>
    </row>
    <row r="69" spans="1:6" ht="78">
      <c r="A69" s="238" t="s">
        <v>366</v>
      </c>
      <c r="B69" s="108" t="s">
        <v>43</v>
      </c>
      <c r="C69" s="108" t="s">
        <v>191</v>
      </c>
      <c r="D69" s="126" t="s">
        <v>476</v>
      </c>
      <c r="E69" s="127"/>
      <c r="F69" s="290">
        <f>F70</f>
        <v>5000</v>
      </c>
    </row>
    <row r="70" spans="1:6" ht="15">
      <c r="A70" s="114" t="s">
        <v>215</v>
      </c>
      <c r="B70" s="105" t="s">
        <v>43</v>
      </c>
      <c r="C70" s="105" t="s">
        <v>191</v>
      </c>
      <c r="D70" s="128" t="s">
        <v>219</v>
      </c>
      <c r="E70" s="124"/>
      <c r="F70" s="293">
        <f>F71</f>
        <v>5000</v>
      </c>
    </row>
    <row r="71" spans="1:6" ht="30.75">
      <c r="A71" s="239" t="s">
        <v>185</v>
      </c>
      <c r="B71" s="105" t="s">
        <v>43</v>
      </c>
      <c r="C71" s="105" t="s">
        <v>191</v>
      </c>
      <c r="D71" s="128" t="s">
        <v>219</v>
      </c>
      <c r="E71" s="129">
        <v>200</v>
      </c>
      <c r="F71" s="293">
        <f>'Ведомственная 2019'!G70</f>
        <v>5000</v>
      </c>
    </row>
    <row r="72" spans="1:6" ht="30.75">
      <c r="A72" s="241" t="s">
        <v>218</v>
      </c>
      <c r="B72" s="108" t="s">
        <v>43</v>
      </c>
      <c r="C72" s="108" t="s">
        <v>191</v>
      </c>
      <c r="D72" s="126" t="s">
        <v>477</v>
      </c>
      <c r="E72" s="127"/>
      <c r="F72" s="290">
        <f>F73</f>
        <v>116000</v>
      </c>
    </row>
    <row r="73" spans="1:6" ht="15">
      <c r="A73" s="114" t="s">
        <v>215</v>
      </c>
      <c r="B73" s="105" t="s">
        <v>43</v>
      </c>
      <c r="C73" s="105" t="s">
        <v>191</v>
      </c>
      <c r="D73" s="128" t="s">
        <v>220</v>
      </c>
      <c r="E73" s="124"/>
      <c r="F73" s="293">
        <f>F74</f>
        <v>116000</v>
      </c>
    </row>
    <row r="74" spans="1:6" ht="30.75">
      <c r="A74" s="239" t="s">
        <v>185</v>
      </c>
      <c r="B74" s="105" t="s">
        <v>43</v>
      </c>
      <c r="C74" s="105" t="s">
        <v>191</v>
      </c>
      <c r="D74" s="128" t="s">
        <v>220</v>
      </c>
      <c r="E74" s="124">
        <v>200</v>
      </c>
      <c r="F74" s="293">
        <f>'Ведомственная 2019'!G73</f>
        <v>116000</v>
      </c>
    </row>
    <row r="75" spans="1:6" ht="62.25">
      <c r="A75" s="241" t="s">
        <v>216</v>
      </c>
      <c r="B75" s="108" t="s">
        <v>43</v>
      </c>
      <c r="C75" s="108" t="s">
        <v>191</v>
      </c>
      <c r="D75" s="126" t="s">
        <v>478</v>
      </c>
      <c r="E75" s="164"/>
      <c r="F75" s="290">
        <f>F76+F79</f>
        <v>954221</v>
      </c>
    </row>
    <row r="76" spans="1:6" ht="46.5">
      <c r="A76" s="239" t="s">
        <v>0</v>
      </c>
      <c r="B76" s="105" t="s">
        <v>43</v>
      </c>
      <c r="C76" s="105" t="s">
        <v>191</v>
      </c>
      <c r="D76" s="128" t="s">
        <v>217</v>
      </c>
      <c r="E76" s="167"/>
      <c r="F76" s="293">
        <f>F77+F78</f>
        <v>876600</v>
      </c>
    </row>
    <row r="77" spans="1:6" ht="62.25">
      <c r="A77" s="239" t="s">
        <v>54</v>
      </c>
      <c r="B77" s="105" t="s">
        <v>43</v>
      </c>
      <c r="C77" s="105" t="s">
        <v>191</v>
      </c>
      <c r="D77" s="128" t="s">
        <v>217</v>
      </c>
      <c r="E77" s="147">
        <v>100</v>
      </c>
      <c r="F77" s="293">
        <f>'Ведомственная 2019'!G64</f>
        <v>874600</v>
      </c>
    </row>
    <row r="78" spans="1:6" ht="30.75">
      <c r="A78" s="239" t="s">
        <v>185</v>
      </c>
      <c r="B78" s="105" t="s">
        <v>43</v>
      </c>
      <c r="C78" s="105" t="s">
        <v>191</v>
      </c>
      <c r="D78" s="128" t="s">
        <v>217</v>
      </c>
      <c r="E78" s="147">
        <v>200</v>
      </c>
      <c r="F78" s="293">
        <f>'Ведомственная 2019'!G65</f>
        <v>2000</v>
      </c>
    </row>
    <row r="79" spans="1:6" ht="30.75">
      <c r="A79" s="241" t="s">
        <v>205</v>
      </c>
      <c r="B79" s="256" t="s">
        <v>43</v>
      </c>
      <c r="C79" s="256" t="s">
        <v>191</v>
      </c>
      <c r="D79" s="112" t="s">
        <v>581</v>
      </c>
      <c r="E79" s="124"/>
      <c r="F79" s="290">
        <f>F80</f>
        <v>77621</v>
      </c>
    </row>
    <row r="80" spans="1:6" ht="62.25">
      <c r="A80" s="115" t="s">
        <v>54</v>
      </c>
      <c r="B80" s="105" t="s">
        <v>43</v>
      </c>
      <c r="C80" s="105" t="s">
        <v>191</v>
      </c>
      <c r="D80" s="114" t="s">
        <v>581</v>
      </c>
      <c r="E80" s="124">
        <v>100</v>
      </c>
      <c r="F80" s="293">
        <f>'Ведомственная 2019'!G67</f>
        <v>77621</v>
      </c>
    </row>
    <row r="81" spans="1:6" ht="46.5">
      <c r="A81" s="238" t="s">
        <v>597</v>
      </c>
      <c r="B81" s="108" t="s">
        <v>43</v>
      </c>
      <c r="C81" s="108" t="s">
        <v>191</v>
      </c>
      <c r="D81" s="117" t="s">
        <v>435</v>
      </c>
      <c r="E81" s="125"/>
      <c r="F81" s="290">
        <f>F82</f>
        <v>230000</v>
      </c>
    </row>
    <row r="82" spans="1:6" ht="78">
      <c r="A82" s="238" t="s">
        <v>598</v>
      </c>
      <c r="B82" s="108" t="s">
        <v>43</v>
      </c>
      <c r="C82" s="108" t="s">
        <v>191</v>
      </c>
      <c r="D82" s="112" t="s">
        <v>473</v>
      </c>
      <c r="E82" s="125"/>
      <c r="F82" s="290">
        <f>F83</f>
        <v>230000</v>
      </c>
    </row>
    <row r="83" spans="1:6" ht="53.25" customHeight="1">
      <c r="A83" s="238" t="s">
        <v>145</v>
      </c>
      <c r="B83" s="108" t="s">
        <v>43</v>
      </c>
      <c r="C83" s="108" t="s">
        <v>191</v>
      </c>
      <c r="D83" s="112" t="s">
        <v>479</v>
      </c>
      <c r="E83" s="125"/>
      <c r="F83" s="290">
        <f>F84+F86</f>
        <v>230000</v>
      </c>
    </row>
    <row r="84" spans="1:6" ht="15">
      <c r="A84" s="238" t="s">
        <v>352</v>
      </c>
      <c r="B84" s="108" t="s">
        <v>43</v>
      </c>
      <c r="C84" s="108" t="s">
        <v>191</v>
      </c>
      <c r="D84" s="112" t="s">
        <v>353</v>
      </c>
      <c r="E84" s="125"/>
      <c r="F84" s="290">
        <f>F85</f>
        <v>144800</v>
      </c>
    </row>
    <row r="85" spans="1:6" ht="30.75">
      <c r="A85" s="239" t="s">
        <v>185</v>
      </c>
      <c r="B85" s="105" t="s">
        <v>43</v>
      </c>
      <c r="C85" s="105" t="s">
        <v>191</v>
      </c>
      <c r="D85" s="114" t="s">
        <v>353</v>
      </c>
      <c r="E85" s="124">
        <v>200</v>
      </c>
      <c r="F85" s="293">
        <f>'Ведомственная 2019'!G78</f>
        <v>144800</v>
      </c>
    </row>
    <row r="86" spans="1:6" ht="15">
      <c r="A86" s="238" t="s">
        <v>146</v>
      </c>
      <c r="B86" s="108" t="s">
        <v>43</v>
      </c>
      <c r="C86" s="108" t="s">
        <v>191</v>
      </c>
      <c r="D86" s="112" t="s">
        <v>147</v>
      </c>
      <c r="E86" s="125"/>
      <c r="F86" s="290">
        <f>F87</f>
        <v>85200</v>
      </c>
    </row>
    <row r="87" spans="1:6" ht="30.75">
      <c r="A87" s="239" t="s">
        <v>185</v>
      </c>
      <c r="B87" s="105" t="s">
        <v>43</v>
      </c>
      <c r="C87" s="105" t="s">
        <v>191</v>
      </c>
      <c r="D87" s="114" t="s">
        <v>147</v>
      </c>
      <c r="E87" s="124">
        <v>200</v>
      </c>
      <c r="F87" s="293">
        <f>'Ведомственная 2019'!G80</f>
        <v>85200</v>
      </c>
    </row>
    <row r="88" spans="1:6" ht="46.5">
      <c r="A88" s="146" t="s">
        <v>682</v>
      </c>
      <c r="B88" s="263" t="s">
        <v>43</v>
      </c>
      <c r="C88" s="263" t="s">
        <v>191</v>
      </c>
      <c r="D88" s="117" t="s">
        <v>678</v>
      </c>
      <c r="E88" s="125"/>
      <c r="F88" s="290">
        <f>F89</f>
        <v>82500</v>
      </c>
    </row>
    <row r="89" spans="1:6" ht="93">
      <c r="A89" s="146" t="s">
        <v>683</v>
      </c>
      <c r="B89" s="263" t="s">
        <v>43</v>
      </c>
      <c r="C89" s="263" t="s">
        <v>191</v>
      </c>
      <c r="D89" s="117" t="s">
        <v>679</v>
      </c>
      <c r="E89" s="125"/>
      <c r="F89" s="290">
        <f>F90</f>
        <v>82500</v>
      </c>
    </row>
    <row r="90" spans="1:6" ht="62.25">
      <c r="A90" s="146" t="s">
        <v>743</v>
      </c>
      <c r="B90" s="263" t="s">
        <v>43</v>
      </c>
      <c r="C90" s="263" t="s">
        <v>191</v>
      </c>
      <c r="D90" s="117" t="s">
        <v>742</v>
      </c>
      <c r="E90" s="125"/>
      <c r="F90" s="290">
        <f>F91</f>
        <v>82500</v>
      </c>
    </row>
    <row r="91" spans="1:6" ht="30.75">
      <c r="A91" s="238" t="s">
        <v>751</v>
      </c>
      <c r="B91" s="263" t="s">
        <v>43</v>
      </c>
      <c r="C91" s="263" t="s">
        <v>191</v>
      </c>
      <c r="D91" s="117" t="s">
        <v>750</v>
      </c>
      <c r="E91" s="125"/>
      <c r="F91" s="290">
        <f>F92</f>
        <v>82500</v>
      </c>
    </row>
    <row r="92" spans="1:6" ht="30.75">
      <c r="A92" s="239" t="s">
        <v>185</v>
      </c>
      <c r="B92" s="105" t="s">
        <v>43</v>
      </c>
      <c r="C92" s="105" t="s">
        <v>191</v>
      </c>
      <c r="D92" s="134" t="s">
        <v>750</v>
      </c>
      <c r="E92" s="116">
        <v>200</v>
      </c>
      <c r="F92" s="293">
        <f>'Ведомственная 2019'!G85</f>
        <v>82500</v>
      </c>
    </row>
    <row r="93" spans="1:6" ht="46.5">
      <c r="A93" s="238" t="s">
        <v>599</v>
      </c>
      <c r="B93" s="108" t="s">
        <v>43</v>
      </c>
      <c r="C93" s="148" t="s">
        <v>191</v>
      </c>
      <c r="D93" s="140" t="s">
        <v>436</v>
      </c>
      <c r="E93" s="127"/>
      <c r="F93" s="290">
        <f>F94</f>
        <v>45000</v>
      </c>
    </row>
    <row r="94" spans="1:6" ht="62.25">
      <c r="A94" s="238" t="s">
        <v>600</v>
      </c>
      <c r="B94" s="108" t="s">
        <v>43</v>
      </c>
      <c r="C94" s="148" t="s">
        <v>191</v>
      </c>
      <c r="D94" s="126" t="s">
        <v>472</v>
      </c>
      <c r="E94" s="127"/>
      <c r="F94" s="290">
        <f>F95</f>
        <v>45000</v>
      </c>
    </row>
    <row r="95" spans="1:6" ht="62.25">
      <c r="A95" s="112" t="s">
        <v>34</v>
      </c>
      <c r="B95" s="108" t="s">
        <v>43</v>
      </c>
      <c r="C95" s="148" t="s">
        <v>191</v>
      </c>
      <c r="D95" s="126" t="s">
        <v>480</v>
      </c>
      <c r="E95" s="127"/>
      <c r="F95" s="290">
        <f>F96</f>
        <v>45000</v>
      </c>
    </row>
    <row r="96" spans="1:6" ht="19.5" customHeight="1">
      <c r="A96" s="238" t="s">
        <v>221</v>
      </c>
      <c r="B96" s="263" t="s">
        <v>43</v>
      </c>
      <c r="C96" s="148" t="s">
        <v>191</v>
      </c>
      <c r="D96" s="126" t="s">
        <v>222</v>
      </c>
      <c r="E96" s="127"/>
      <c r="F96" s="290">
        <f>F97</f>
        <v>45000</v>
      </c>
    </row>
    <row r="97" spans="1:6" ht="30.75">
      <c r="A97" s="239" t="s">
        <v>185</v>
      </c>
      <c r="B97" s="105" t="s">
        <v>43</v>
      </c>
      <c r="C97" s="147" t="s">
        <v>191</v>
      </c>
      <c r="D97" s="128" t="s">
        <v>222</v>
      </c>
      <c r="E97" s="129">
        <v>200</v>
      </c>
      <c r="F97" s="293">
        <f>'Ведомственная 2019'!G90</f>
        <v>45000</v>
      </c>
    </row>
    <row r="98" spans="1:6" ht="46.5">
      <c r="A98" s="126" t="s">
        <v>601</v>
      </c>
      <c r="B98" s="108" t="s">
        <v>43</v>
      </c>
      <c r="C98" s="148" t="s">
        <v>191</v>
      </c>
      <c r="D98" s="140" t="s">
        <v>437</v>
      </c>
      <c r="E98" s="164"/>
      <c r="F98" s="290">
        <f>F99</f>
        <v>289309</v>
      </c>
    </row>
    <row r="99" spans="1:6" ht="78">
      <c r="A99" s="126" t="s">
        <v>602</v>
      </c>
      <c r="B99" s="108" t="s">
        <v>43</v>
      </c>
      <c r="C99" s="148" t="s">
        <v>191</v>
      </c>
      <c r="D99" s="140" t="s">
        <v>471</v>
      </c>
      <c r="E99" s="164"/>
      <c r="F99" s="290">
        <f>F100</f>
        <v>289309</v>
      </c>
    </row>
    <row r="100" spans="1:6" ht="46.5">
      <c r="A100" s="241" t="s">
        <v>223</v>
      </c>
      <c r="B100" s="108" t="s">
        <v>43</v>
      </c>
      <c r="C100" s="148" t="s">
        <v>191</v>
      </c>
      <c r="D100" s="112" t="s">
        <v>481</v>
      </c>
      <c r="E100" s="164"/>
      <c r="F100" s="290">
        <f>F101</f>
        <v>289309</v>
      </c>
    </row>
    <row r="101" spans="1:6" ht="30.75">
      <c r="A101" s="195" t="s">
        <v>2</v>
      </c>
      <c r="B101" s="105" t="s">
        <v>43</v>
      </c>
      <c r="C101" s="147" t="s">
        <v>191</v>
      </c>
      <c r="D101" s="128" t="s">
        <v>224</v>
      </c>
      <c r="E101" s="167"/>
      <c r="F101" s="290">
        <f>F102+F103</f>
        <v>289309</v>
      </c>
    </row>
    <row r="102" spans="1:6" ht="62.25">
      <c r="A102" s="239" t="s">
        <v>54</v>
      </c>
      <c r="B102" s="105" t="s">
        <v>43</v>
      </c>
      <c r="C102" s="147" t="s">
        <v>191</v>
      </c>
      <c r="D102" s="128" t="s">
        <v>224</v>
      </c>
      <c r="E102" s="147">
        <v>100</v>
      </c>
      <c r="F102" s="293">
        <f>'Ведомственная 2019'!G95</f>
        <v>262553</v>
      </c>
    </row>
    <row r="103" spans="1:6" ht="30.75">
      <c r="A103" s="239" t="s">
        <v>185</v>
      </c>
      <c r="B103" s="105" t="s">
        <v>43</v>
      </c>
      <c r="C103" s="147" t="s">
        <v>191</v>
      </c>
      <c r="D103" s="128" t="s">
        <v>224</v>
      </c>
      <c r="E103" s="147">
        <v>200</v>
      </c>
      <c r="F103" s="293">
        <f>'Ведомственная 2019'!G96</f>
        <v>26756</v>
      </c>
    </row>
    <row r="104" spans="1:6" ht="48.75" customHeight="1">
      <c r="A104" s="238" t="s">
        <v>603</v>
      </c>
      <c r="B104" s="108" t="s">
        <v>43</v>
      </c>
      <c r="C104" s="148" t="s">
        <v>191</v>
      </c>
      <c r="D104" s="126" t="s">
        <v>438</v>
      </c>
      <c r="E104" s="127"/>
      <c r="F104" s="290">
        <f>F105</f>
        <v>30000</v>
      </c>
    </row>
    <row r="105" spans="1:6" ht="86.25" customHeight="1">
      <c r="A105" s="238" t="s">
        <v>604</v>
      </c>
      <c r="B105" s="108" t="s">
        <v>43</v>
      </c>
      <c r="C105" s="148" t="s">
        <v>191</v>
      </c>
      <c r="D105" s="126" t="s">
        <v>470</v>
      </c>
      <c r="E105" s="127"/>
      <c r="F105" s="290">
        <f>F106</f>
        <v>30000</v>
      </c>
    </row>
    <row r="106" spans="1:6" ht="62.25">
      <c r="A106" s="238" t="s">
        <v>7</v>
      </c>
      <c r="B106" s="108" t="s">
        <v>43</v>
      </c>
      <c r="C106" s="148" t="s">
        <v>191</v>
      </c>
      <c r="D106" s="126" t="s">
        <v>482</v>
      </c>
      <c r="E106" s="127"/>
      <c r="F106" s="290">
        <f>F107</f>
        <v>30000</v>
      </c>
    </row>
    <row r="107" spans="1:6" ht="30.75">
      <c r="A107" s="239" t="s">
        <v>8</v>
      </c>
      <c r="B107" s="105" t="s">
        <v>43</v>
      </c>
      <c r="C107" s="147" t="s">
        <v>191</v>
      </c>
      <c r="D107" s="128" t="s">
        <v>9</v>
      </c>
      <c r="E107" s="129"/>
      <c r="F107" s="293">
        <f>F108</f>
        <v>30000</v>
      </c>
    </row>
    <row r="108" spans="1:6" ht="15">
      <c r="A108" s="239" t="s">
        <v>327</v>
      </c>
      <c r="B108" s="105" t="s">
        <v>43</v>
      </c>
      <c r="C108" s="147" t="s">
        <v>191</v>
      </c>
      <c r="D108" s="128" t="s">
        <v>9</v>
      </c>
      <c r="E108" s="129">
        <v>300</v>
      </c>
      <c r="F108" s="293">
        <f>'Ведомственная 2019'!G101</f>
        <v>30000</v>
      </c>
    </row>
    <row r="109" spans="1:6" ht="30.75">
      <c r="A109" s="238" t="s">
        <v>61</v>
      </c>
      <c r="B109" s="108" t="s">
        <v>43</v>
      </c>
      <c r="C109" s="148" t="s">
        <v>191</v>
      </c>
      <c r="D109" s="126" t="s">
        <v>439</v>
      </c>
      <c r="E109" s="171"/>
      <c r="F109" s="290">
        <f>F110</f>
        <v>1782087.1600000001</v>
      </c>
    </row>
    <row r="110" spans="1:6" ht="30.75">
      <c r="A110" s="238" t="s">
        <v>587</v>
      </c>
      <c r="B110" s="108" t="s">
        <v>43</v>
      </c>
      <c r="C110" s="148" t="s">
        <v>191</v>
      </c>
      <c r="D110" s="126" t="s">
        <v>469</v>
      </c>
      <c r="E110" s="171"/>
      <c r="F110" s="290">
        <f>F111</f>
        <v>1782087.1600000001</v>
      </c>
    </row>
    <row r="111" spans="1:6" ht="30.75">
      <c r="A111" s="239" t="s">
        <v>522</v>
      </c>
      <c r="B111" s="105" t="s">
        <v>43</v>
      </c>
      <c r="C111" s="147" t="s">
        <v>191</v>
      </c>
      <c r="D111" s="128" t="s">
        <v>225</v>
      </c>
      <c r="E111" s="168"/>
      <c r="F111" s="293">
        <f>F112+F113</f>
        <v>1782087.1600000001</v>
      </c>
    </row>
    <row r="112" spans="1:6" ht="30.75">
      <c r="A112" s="239" t="s">
        <v>185</v>
      </c>
      <c r="B112" s="105" t="s">
        <v>43</v>
      </c>
      <c r="C112" s="105" t="s">
        <v>191</v>
      </c>
      <c r="D112" s="130" t="s">
        <v>225</v>
      </c>
      <c r="E112" s="116">
        <v>200</v>
      </c>
      <c r="F112" s="293">
        <f>'Ведомственная 2019'!G105</f>
        <v>6000</v>
      </c>
    </row>
    <row r="113" spans="1:6" ht="15">
      <c r="A113" s="239" t="s">
        <v>306</v>
      </c>
      <c r="B113" s="105" t="s">
        <v>43</v>
      </c>
      <c r="C113" s="147" t="s">
        <v>191</v>
      </c>
      <c r="D113" s="128" t="s">
        <v>225</v>
      </c>
      <c r="E113" s="147" t="s">
        <v>189</v>
      </c>
      <c r="F113" s="293">
        <f>'Ведомственная 2019'!G106</f>
        <v>1776087.1600000001</v>
      </c>
    </row>
    <row r="114" spans="1:6" ht="30.75">
      <c r="A114" s="238" t="s">
        <v>38</v>
      </c>
      <c r="B114" s="108" t="s">
        <v>43</v>
      </c>
      <c r="C114" s="148" t="s">
        <v>191</v>
      </c>
      <c r="D114" s="140" t="s">
        <v>427</v>
      </c>
      <c r="E114" s="116"/>
      <c r="F114" s="290">
        <f>F115</f>
        <v>13417713.95</v>
      </c>
    </row>
    <row r="115" spans="1:6" ht="30.75">
      <c r="A115" s="238" t="s">
        <v>5</v>
      </c>
      <c r="B115" s="108" t="s">
        <v>43</v>
      </c>
      <c r="C115" s="148" t="s">
        <v>191</v>
      </c>
      <c r="D115" s="140" t="s">
        <v>428</v>
      </c>
      <c r="E115" s="116"/>
      <c r="F115" s="290">
        <f>F116+F119+F123+F125</f>
        <v>13417713.95</v>
      </c>
    </row>
    <row r="116" spans="1:6" ht="48" customHeight="1">
      <c r="A116" s="196" t="s">
        <v>667</v>
      </c>
      <c r="B116" s="108" t="s">
        <v>43</v>
      </c>
      <c r="C116" s="148" t="s">
        <v>191</v>
      </c>
      <c r="D116" s="126" t="s">
        <v>259</v>
      </c>
      <c r="E116" s="167"/>
      <c r="F116" s="290">
        <f>F117+F118</f>
        <v>2886632</v>
      </c>
    </row>
    <row r="117" spans="1:6" ht="62.25">
      <c r="A117" s="239" t="s">
        <v>54</v>
      </c>
      <c r="B117" s="105" t="s">
        <v>43</v>
      </c>
      <c r="C117" s="147" t="s">
        <v>191</v>
      </c>
      <c r="D117" s="128" t="s">
        <v>259</v>
      </c>
      <c r="E117" s="147">
        <v>100</v>
      </c>
      <c r="F117" s="293">
        <f>'Ведомственная 2019'!G110</f>
        <v>979357</v>
      </c>
    </row>
    <row r="118" spans="1:6" ht="30.75">
      <c r="A118" s="239" t="s">
        <v>185</v>
      </c>
      <c r="B118" s="105" t="s">
        <v>43</v>
      </c>
      <c r="C118" s="147" t="s">
        <v>191</v>
      </c>
      <c r="D118" s="128" t="s">
        <v>259</v>
      </c>
      <c r="E118" s="147">
        <v>200</v>
      </c>
      <c r="F118" s="293">
        <f>'Ведомственная 2019'!G111</f>
        <v>1907275</v>
      </c>
    </row>
    <row r="119" spans="1:6" ht="30.75">
      <c r="A119" s="238" t="s">
        <v>192</v>
      </c>
      <c r="B119" s="108" t="s">
        <v>43</v>
      </c>
      <c r="C119" s="148" t="s">
        <v>191</v>
      </c>
      <c r="D119" s="126" t="s">
        <v>226</v>
      </c>
      <c r="E119" s="164"/>
      <c r="F119" s="293">
        <f>F120+F121+F122</f>
        <v>10008640</v>
      </c>
    </row>
    <row r="120" spans="1:6" ht="62.25">
      <c r="A120" s="239" t="s">
        <v>54</v>
      </c>
      <c r="B120" s="105" t="s">
        <v>43</v>
      </c>
      <c r="C120" s="147" t="s">
        <v>191</v>
      </c>
      <c r="D120" s="128" t="s">
        <v>226</v>
      </c>
      <c r="E120" s="147" t="s">
        <v>195</v>
      </c>
      <c r="F120" s="293">
        <f>'Ведомственная 2019'!G113</f>
        <v>6390096</v>
      </c>
    </row>
    <row r="121" spans="1:6" ht="30.75">
      <c r="A121" s="239" t="s">
        <v>185</v>
      </c>
      <c r="B121" s="105" t="s">
        <v>43</v>
      </c>
      <c r="C121" s="147" t="s">
        <v>191</v>
      </c>
      <c r="D121" s="128" t="s">
        <v>226</v>
      </c>
      <c r="E121" s="147" t="s">
        <v>196</v>
      </c>
      <c r="F121" s="293">
        <f>'Ведомственная 2019'!G114</f>
        <v>3557609</v>
      </c>
    </row>
    <row r="122" spans="1:6" ht="15">
      <c r="A122" s="239" t="s">
        <v>306</v>
      </c>
      <c r="B122" s="105" t="s">
        <v>43</v>
      </c>
      <c r="C122" s="147" t="s">
        <v>191</v>
      </c>
      <c r="D122" s="128" t="s">
        <v>226</v>
      </c>
      <c r="E122" s="147" t="s">
        <v>189</v>
      </c>
      <c r="F122" s="293">
        <f>'Ведомственная 2019'!G115</f>
        <v>60935</v>
      </c>
    </row>
    <row r="123" spans="1:6" ht="30.75">
      <c r="A123" s="126" t="s">
        <v>60</v>
      </c>
      <c r="B123" s="108" t="s">
        <v>43</v>
      </c>
      <c r="C123" s="148" t="s">
        <v>191</v>
      </c>
      <c r="D123" s="126" t="s">
        <v>227</v>
      </c>
      <c r="E123" s="108"/>
      <c r="F123" s="290">
        <f>F124</f>
        <v>180000</v>
      </c>
    </row>
    <row r="124" spans="1:6" ht="30.75">
      <c r="A124" s="239" t="s">
        <v>185</v>
      </c>
      <c r="B124" s="105" t="s">
        <v>43</v>
      </c>
      <c r="C124" s="147" t="s">
        <v>191</v>
      </c>
      <c r="D124" s="128" t="s">
        <v>227</v>
      </c>
      <c r="E124" s="129">
        <v>200</v>
      </c>
      <c r="F124" s="293">
        <f>'Ведомственная 2019'!G117+'Ведомственная 2019'!G478</f>
        <v>180000</v>
      </c>
    </row>
    <row r="125" spans="1:6" ht="32.25" customHeight="1">
      <c r="A125" s="107" t="s">
        <v>660</v>
      </c>
      <c r="B125" s="257" t="s">
        <v>43</v>
      </c>
      <c r="C125" s="257" t="s">
        <v>191</v>
      </c>
      <c r="D125" s="112" t="s">
        <v>661</v>
      </c>
      <c r="E125" s="119"/>
      <c r="F125" s="290">
        <f>F126</f>
        <v>342441.95</v>
      </c>
    </row>
    <row r="126" spans="1:6" ht="18.75" customHeight="1">
      <c r="A126" s="122" t="s">
        <v>326</v>
      </c>
      <c r="B126" s="105" t="s">
        <v>43</v>
      </c>
      <c r="C126" s="105" t="s">
        <v>191</v>
      </c>
      <c r="D126" s="114" t="s">
        <v>661</v>
      </c>
      <c r="E126" s="116">
        <v>500</v>
      </c>
      <c r="F126" s="293">
        <f>'Ведомственная 2019'!G119</f>
        <v>342441.95</v>
      </c>
    </row>
    <row r="127" spans="1:6" ht="18.75" customHeight="1">
      <c r="A127" s="118" t="s">
        <v>158</v>
      </c>
      <c r="B127" s="269" t="s">
        <v>43</v>
      </c>
      <c r="C127" s="269" t="s">
        <v>191</v>
      </c>
      <c r="D127" s="112" t="s">
        <v>432</v>
      </c>
      <c r="E127" s="269"/>
      <c r="F127" s="290">
        <f>F128</f>
        <v>30000</v>
      </c>
    </row>
    <row r="128" spans="1:6" ht="33" customHeight="1">
      <c r="A128" s="281" t="s">
        <v>6</v>
      </c>
      <c r="B128" s="269" t="s">
        <v>43</v>
      </c>
      <c r="C128" s="269" t="s">
        <v>191</v>
      </c>
      <c r="D128" s="112" t="s">
        <v>433</v>
      </c>
      <c r="E128" s="269"/>
      <c r="F128" s="290">
        <f>F129</f>
        <v>30000</v>
      </c>
    </row>
    <row r="129" spans="1:6" ht="18.75" customHeight="1">
      <c r="A129" s="282" t="s">
        <v>784</v>
      </c>
      <c r="B129" s="105" t="s">
        <v>43</v>
      </c>
      <c r="C129" s="105" t="s">
        <v>191</v>
      </c>
      <c r="D129" s="283" t="s">
        <v>785</v>
      </c>
      <c r="E129" s="105"/>
      <c r="F129" s="290">
        <f>F130</f>
        <v>30000</v>
      </c>
    </row>
    <row r="130" spans="1:6" ht="18.75" customHeight="1">
      <c r="A130" s="275" t="s">
        <v>327</v>
      </c>
      <c r="B130" s="105" t="s">
        <v>43</v>
      </c>
      <c r="C130" s="105" t="s">
        <v>191</v>
      </c>
      <c r="D130" s="280" t="s">
        <v>785</v>
      </c>
      <c r="E130" s="116">
        <v>300</v>
      </c>
      <c r="F130" s="293">
        <f>'Ведомственная 2019'!G123</f>
        <v>30000</v>
      </c>
    </row>
    <row r="131" spans="1:6" ht="30.75">
      <c r="A131" s="238" t="s">
        <v>367</v>
      </c>
      <c r="B131" s="136" t="s">
        <v>45</v>
      </c>
      <c r="C131" s="164" t="s">
        <v>364</v>
      </c>
      <c r="D131" s="164" t="s">
        <v>364</v>
      </c>
      <c r="E131" s="164"/>
      <c r="F131" s="290">
        <f>F132+F149</f>
        <v>344000</v>
      </c>
    </row>
    <row r="132" spans="1:6" ht="35.25" customHeight="1">
      <c r="A132" s="238" t="s">
        <v>11</v>
      </c>
      <c r="B132" s="108" t="s">
        <v>45</v>
      </c>
      <c r="C132" s="148" t="s">
        <v>48</v>
      </c>
      <c r="D132" s="164" t="s">
        <v>364</v>
      </c>
      <c r="E132" s="164"/>
      <c r="F132" s="290">
        <f>F133</f>
        <v>324000</v>
      </c>
    </row>
    <row r="133" spans="1:6" ht="65.25" customHeight="1">
      <c r="A133" s="126" t="s">
        <v>605</v>
      </c>
      <c r="B133" s="108" t="s">
        <v>45</v>
      </c>
      <c r="C133" s="148" t="s">
        <v>48</v>
      </c>
      <c r="D133" s="140" t="s">
        <v>440</v>
      </c>
      <c r="E133" s="164"/>
      <c r="F133" s="290">
        <f>F134+F138</f>
        <v>324000</v>
      </c>
    </row>
    <row r="134" spans="1:6" ht="124.5">
      <c r="A134" s="238" t="s">
        <v>606</v>
      </c>
      <c r="B134" s="108" t="s">
        <v>45</v>
      </c>
      <c r="C134" s="108" t="s">
        <v>48</v>
      </c>
      <c r="D134" s="117" t="s">
        <v>519</v>
      </c>
      <c r="E134" s="164"/>
      <c r="F134" s="290">
        <f>F135</f>
        <v>40000</v>
      </c>
    </row>
    <row r="135" spans="1:6" ht="46.5">
      <c r="A135" s="112" t="s">
        <v>398</v>
      </c>
      <c r="B135" s="108" t="s">
        <v>45</v>
      </c>
      <c r="C135" s="108" t="s">
        <v>48</v>
      </c>
      <c r="D135" s="112" t="s">
        <v>520</v>
      </c>
      <c r="E135" s="125"/>
      <c r="F135" s="290">
        <f>F136</f>
        <v>40000</v>
      </c>
    </row>
    <row r="136" spans="1:6" ht="46.5">
      <c r="A136" s="239" t="s">
        <v>59</v>
      </c>
      <c r="B136" s="105" t="s">
        <v>45</v>
      </c>
      <c r="C136" s="105" t="s">
        <v>48</v>
      </c>
      <c r="D136" s="128" t="s">
        <v>397</v>
      </c>
      <c r="E136" s="135"/>
      <c r="F136" s="293">
        <f>F137</f>
        <v>40000</v>
      </c>
    </row>
    <row r="137" spans="1:6" ht="30.75">
      <c r="A137" s="239" t="s">
        <v>185</v>
      </c>
      <c r="B137" s="105" t="s">
        <v>45</v>
      </c>
      <c r="C137" s="105" t="s">
        <v>48</v>
      </c>
      <c r="D137" s="128" t="s">
        <v>397</v>
      </c>
      <c r="E137" s="129">
        <v>200</v>
      </c>
      <c r="F137" s="293">
        <f>'Ведомственная 2019'!G130</f>
        <v>40000</v>
      </c>
    </row>
    <row r="138" spans="1:6" ht="124.5">
      <c r="A138" s="238" t="s">
        <v>607</v>
      </c>
      <c r="B138" s="108" t="s">
        <v>45</v>
      </c>
      <c r="C138" s="108" t="s">
        <v>48</v>
      </c>
      <c r="D138" s="140" t="s">
        <v>468</v>
      </c>
      <c r="E138" s="173"/>
      <c r="F138" s="290">
        <f>F142+F145+F139</f>
        <v>284000</v>
      </c>
    </row>
    <row r="139" spans="1:6" ht="30.75">
      <c r="A139" s="241" t="s">
        <v>181</v>
      </c>
      <c r="B139" s="108" t="s">
        <v>45</v>
      </c>
      <c r="C139" s="108" t="s">
        <v>48</v>
      </c>
      <c r="D139" s="112" t="s">
        <v>483</v>
      </c>
      <c r="E139" s="125"/>
      <c r="F139" s="290">
        <f>F140</f>
        <v>30000</v>
      </c>
    </row>
    <row r="140" spans="1:6" ht="46.5">
      <c r="A140" s="239" t="s">
        <v>59</v>
      </c>
      <c r="B140" s="105" t="s">
        <v>45</v>
      </c>
      <c r="C140" s="105" t="s">
        <v>48</v>
      </c>
      <c r="D140" s="128" t="s">
        <v>182</v>
      </c>
      <c r="E140" s="135"/>
      <c r="F140" s="293">
        <f>F141</f>
        <v>30000</v>
      </c>
    </row>
    <row r="141" spans="1:6" ht="30.75">
      <c r="A141" s="239" t="s">
        <v>185</v>
      </c>
      <c r="B141" s="105" t="s">
        <v>45</v>
      </c>
      <c r="C141" s="105" t="s">
        <v>48</v>
      </c>
      <c r="D141" s="128" t="s">
        <v>182</v>
      </c>
      <c r="E141" s="129">
        <v>200</v>
      </c>
      <c r="F141" s="293">
        <f>'Ведомственная 2019'!G134</f>
        <v>30000</v>
      </c>
    </row>
    <row r="142" spans="1:6" ht="30.75">
      <c r="A142" s="241" t="s">
        <v>228</v>
      </c>
      <c r="B142" s="108" t="s">
        <v>45</v>
      </c>
      <c r="C142" s="108" t="s">
        <v>48</v>
      </c>
      <c r="D142" s="126" t="s">
        <v>484</v>
      </c>
      <c r="E142" s="129"/>
      <c r="F142" s="290">
        <f>F143</f>
        <v>244000</v>
      </c>
    </row>
    <row r="143" spans="1:6" ht="46.5">
      <c r="A143" s="239" t="s">
        <v>59</v>
      </c>
      <c r="B143" s="105" t="s">
        <v>45</v>
      </c>
      <c r="C143" s="105" t="s">
        <v>48</v>
      </c>
      <c r="D143" s="128" t="s">
        <v>310</v>
      </c>
      <c r="E143" s="135"/>
      <c r="F143" s="293">
        <f>F144</f>
        <v>244000</v>
      </c>
    </row>
    <row r="144" spans="1:6" ht="30.75">
      <c r="A144" s="239" t="s">
        <v>185</v>
      </c>
      <c r="B144" s="105" t="s">
        <v>45</v>
      </c>
      <c r="C144" s="105" t="s">
        <v>48</v>
      </c>
      <c r="D144" s="128" t="s">
        <v>310</v>
      </c>
      <c r="E144" s="129">
        <v>200</v>
      </c>
      <c r="F144" s="293">
        <f>'Ведомственная 2019'!G137</f>
        <v>244000</v>
      </c>
    </row>
    <row r="145" spans="1:6" ht="33.75" customHeight="1">
      <c r="A145" s="241" t="s">
        <v>229</v>
      </c>
      <c r="B145" s="108" t="s">
        <v>45</v>
      </c>
      <c r="C145" s="108" t="s">
        <v>48</v>
      </c>
      <c r="D145" s="126" t="s">
        <v>485</v>
      </c>
      <c r="E145" s="129"/>
      <c r="F145" s="290">
        <f>F146</f>
        <v>10000</v>
      </c>
    </row>
    <row r="146" spans="1:6" ht="46.5">
      <c r="A146" s="239" t="s">
        <v>59</v>
      </c>
      <c r="B146" s="105" t="s">
        <v>45</v>
      </c>
      <c r="C146" s="105" t="s">
        <v>48</v>
      </c>
      <c r="D146" s="128" t="s">
        <v>311</v>
      </c>
      <c r="E146" s="135"/>
      <c r="F146" s="293">
        <f>F147</f>
        <v>10000</v>
      </c>
    </row>
    <row r="147" spans="1:6" ht="30.75">
      <c r="A147" s="239" t="s">
        <v>185</v>
      </c>
      <c r="B147" s="105" t="s">
        <v>45</v>
      </c>
      <c r="C147" s="105" t="s">
        <v>48</v>
      </c>
      <c r="D147" s="128" t="s">
        <v>311</v>
      </c>
      <c r="E147" s="129">
        <v>200</v>
      </c>
      <c r="F147" s="293">
        <f>'Ведомственная 2019'!G140</f>
        <v>10000</v>
      </c>
    </row>
    <row r="148" spans="1:6" ht="30.75">
      <c r="A148" s="238" t="s">
        <v>316</v>
      </c>
      <c r="B148" s="108" t="s">
        <v>45</v>
      </c>
      <c r="C148" s="136" t="s">
        <v>314</v>
      </c>
      <c r="D148" s="119"/>
      <c r="E148" s="129"/>
      <c r="F148" s="290">
        <f>F149</f>
        <v>20000</v>
      </c>
    </row>
    <row r="149" spans="1:6" ht="46.5">
      <c r="A149" s="238" t="s">
        <v>608</v>
      </c>
      <c r="B149" s="136" t="s">
        <v>45</v>
      </c>
      <c r="C149" s="119">
        <v>14</v>
      </c>
      <c r="D149" s="140" t="s">
        <v>441</v>
      </c>
      <c r="E149" s="127"/>
      <c r="F149" s="290">
        <f>F150</f>
        <v>20000</v>
      </c>
    </row>
    <row r="150" spans="1:6" ht="62.25">
      <c r="A150" s="238" t="s">
        <v>609</v>
      </c>
      <c r="B150" s="136" t="s">
        <v>45</v>
      </c>
      <c r="C150" s="119">
        <v>14</v>
      </c>
      <c r="D150" s="140" t="s">
        <v>467</v>
      </c>
      <c r="E150" s="127"/>
      <c r="F150" s="290">
        <f>F151+F154+F157</f>
        <v>20000</v>
      </c>
    </row>
    <row r="151" spans="1:6" ht="46.5">
      <c r="A151" s="238" t="s">
        <v>163</v>
      </c>
      <c r="B151" s="136" t="s">
        <v>45</v>
      </c>
      <c r="C151" s="119">
        <v>14</v>
      </c>
      <c r="D151" s="126" t="s">
        <v>486</v>
      </c>
      <c r="E151" s="127"/>
      <c r="F151" s="290">
        <f>F152</f>
        <v>10000</v>
      </c>
    </row>
    <row r="152" spans="1:6" ht="30.75">
      <c r="A152" s="239" t="s">
        <v>307</v>
      </c>
      <c r="B152" s="137" t="s">
        <v>45</v>
      </c>
      <c r="C152" s="116">
        <v>14</v>
      </c>
      <c r="D152" s="128" t="s">
        <v>231</v>
      </c>
      <c r="E152" s="129"/>
      <c r="F152" s="293">
        <f>F153</f>
        <v>10000</v>
      </c>
    </row>
    <row r="153" spans="1:6" ht="30.75">
      <c r="A153" s="239" t="s">
        <v>185</v>
      </c>
      <c r="B153" s="137" t="s">
        <v>45</v>
      </c>
      <c r="C153" s="116">
        <v>14</v>
      </c>
      <c r="D153" s="128" t="s">
        <v>231</v>
      </c>
      <c r="E153" s="129">
        <v>200</v>
      </c>
      <c r="F153" s="293">
        <f>'Ведомственная 2019'!G146</f>
        <v>10000</v>
      </c>
    </row>
    <row r="154" spans="1:6" ht="38.25" customHeight="1">
      <c r="A154" s="238" t="s">
        <v>230</v>
      </c>
      <c r="B154" s="136" t="s">
        <v>45</v>
      </c>
      <c r="C154" s="119">
        <v>14</v>
      </c>
      <c r="D154" s="140" t="s">
        <v>487</v>
      </c>
      <c r="E154" s="127"/>
      <c r="F154" s="290">
        <f>F155</f>
        <v>5000</v>
      </c>
    </row>
    <row r="155" spans="1:6" ht="30.75">
      <c r="A155" s="239" t="s">
        <v>307</v>
      </c>
      <c r="B155" s="137" t="s">
        <v>45</v>
      </c>
      <c r="C155" s="116">
        <v>14</v>
      </c>
      <c r="D155" s="114" t="s">
        <v>32</v>
      </c>
      <c r="E155" s="129"/>
      <c r="F155" s="293">
        <f>F156</f>
        <v>5000</v>
      </c>
    </row>
    <row r="156" spans="1:6" ht="30.75">
      <c r="A156" s="239" t="s">
        <v>185</v>
      </c>
      <c r="B156" s="137" t="s">
        <v>45</v>
      </c>
      <c r="C156" s="116">
        <v>14</v>
      </c>
      <c r="D156" s="114" t="s">
        <v>32</v>
      </c>
      <c r="E156" s="129">
        <v>200</v>
      </c>
      <c r="F156" s="293">
        <f>'Ведомственная 2019'!G149</f>
        <v>5000</v>
      </c>
    </row>
    <row r="157" spans="1:6" ht="33.75" customHeight="1">
      <c r="A157" s="238" t="s">
        <v>184</v>
      </c>
      <c r="B157" s="136" t="s">
        <v>45</v>
      </c>
      <c r="C157" s="119">
        <v>14</v>
      </c>
      <c r="D157" s="117" t="s">
        <v>488</v>
      </c>
      <c r="E157" s="119"/>
      <c r="F157" s="290">
        <f>F158</f>
        <v>5000</v>
      </c>
    </row>
    <row r="158" spans="1:6" ht="30.75">
      <c r="A158" s="239" t="s">
        <v>307</v>
      </c>
      <c r="B158" s="137" t="s">
        <v>45</v>
      </c>
      <c r="C158" s="116">
        <v>14</v>
      </c>
      <c r="D158" s="114" t="s">
        <v>183</v>
      </c>
      <c r="E158" s="116"/>
      <c r="F158" s="293">
        <f>F159</f>
        <v>5000</v>
      </c>
    </row>
    <row r="159" spans="1:6" ht="30.75">
      <c r="A159" s="239" t="s">
        <v>185</v>
      </c>
      <c r="B159" s="137" t="s">
        <v>45</v>
      </c>
      <c r="C159" s="116">
        <v>14</v>
      </c>
      <c r="D159" s="114" t="s">
        <v>183</v>
      </c>
      <c r="E159" s="116">
        <v>200</v>
      </c>
      <c r="F159" s="293">
        <f>'Ведомственная 2019'!G152</f>
        <v>5000</v>
      </c>
    </row>
    <row r="160" spans="1:6" ht="15">
      <c r="A160" s="238" t="s">
        <v>156</v>
      </c>
      <c r="B160" s="136" t="s">
        <v>46</v>
      </c>
      <c r="C160" s="164"/>
      <c r="D160" s="164" t="s">
        <v>364</v>
      </c>
      <c r="E160" s="164"/>
      <c r="F160" s="290">
        <f>F161+F174+F188+F204</f>
        <v>14742982.379999999</v>
      </c>
    </row>
    <row r="161" spans="1:6" ht="15">
      <c r="A161" s="238" t="s">
        <v>58</v>
      </c>
      <c r="B161" s="108" t="s">
        <v>46</v>
      </c>
      <c r="C161" s="148" t="s">
        <v>43</v>
      </c>
      <c r="D161" s="164"/>
      <c r="E161" s="164"/>
      <c r="F161" s="290">
        <f>F162</f>
        <v>330085</v>
      </c>
    </row>
    <row r="162" spans="1:6" ht="46.5">
      <c r="A162" s="126" t="s">
        <v>610</v>
      </c>
      <c r="B162" s="108" t="s">
        <v>46</v>
      </c>
      <c r="C162" s="148" t="s">
        <v>43</v>
      </c>
      <c r="D162" s="140" t="s">
        <v>442</v>
      </c>
      <c r="E162" s="164"/>
      <c r="F162" s="290">
        <f>F163+F167</f>
        <v>330085</v>
      </c>
    </row>
    <row r="163" spans="1:6" ht="62.25">
      <c r="A163" s="238" t="s">
        <v>611</v>
      </c>
      <c r="B163" s="108" t="s">
        <v>46</v>
      </c>
      <c r="C163" s="148" t="s">
        <v>43</v>
      </c>
      <c r="D163" s="140" t="s">
        <v>466</v>
      </c>
      <c r="E163" s="164"/>
      <c r="F163" s="290">
        <f>F164</f>
        <v>34000</v>
      </c>
    </row>
    <row r="164" spans="1:6" ht="46.5">
      <c r="A164" s="241" t="s">
        <v>33</v>
      </c>
      <c r="B164" s="108" t="s">
        <v>46</v>
      </c>
      <c r="C164" s="148" t="s">
        <v>43</v>
      </c>
      <c r="D164" s="126" t="s">
        <v>489</v>
      </c>
      <c r="E164" s="164"/>
      <c r="F164" s="290">
        <f>F165</f>
        <v>34000</v>
      </c>
    </row>
    <row r="165" spans="1:6" ht="30.75">
      <c r="A165" s="239" t="s">
        <v>193</v>
      </c>
      <c r="B165" s="105" t="s">
        <v>46</v>
      </c>
      <c r="C165" s="147" t="s">
        <v>43</v>
      </c>
      <c r="D165" s="166" t="s">
        <v>275</v>
      </c>
      <c r="E165" s="167"/>
      <c r="F165" s="293">
        <f>F166</f>
        <v>34000</v>
      </c>
    </row>
    <row r="166" spans="1:6" ht="30.75">
      <c r="A166" s="239" t="s">
        <v>55</v>
      </c>
      <c r="B166" s="105" t="s">
        <v>46</v>
      </c>
      <c r="C166" s="147" t="s">
        <v>43</v>
      </c>
      <c r="D166" s="166" t="s">
        <v>275</v>
      </c>
      <c r="E166" s="147">
        <v>600</v>
      </c>
      <c r="F166" s="293">
        <f>'Ведомственная 2019'!G353</f>
        <v>34000</v>
      </c>
    </row>
    <row r="167" spans="1:6" ht="62.25">
      <c r="A167" s="126" t="s">
        <v>612</v>
      </c>
      <c r="B167" s="108" t="s">
        <v>46</v>
      </c>
      <c r="C167" s="148" t="s">
        <v>43</v>
      </c>
      <c r="D167" s="140" t="s">
        <v>465</v>
      </c>
      <c r="E167" s="164"/>
      <c r="F167" s="290">
        <f>F168</f>
        <v>296085</v>
      </c>
    </row>
    <row r="168" spans="1:6" ht="62.25">
      <c r="A168" s="126" t="s">
        <v>232</v>
      </c>
      <c r="B168" s="108" t="s">
        <v>46</v>
      </c>
      <c r="C168" s="148" t="s">
        <v>43</v>
      </c>
      <c r="D168" s="126" t="s">
        <v>490</v>
      </c>
      <c r="E168" s="164"/>
      <c r="F168" s="290">
        <f>F169+F172</f>
        <v>296085</v>
      </c>
    </row>
    <row r="169" spans="1:6" ht="30.75">
      <c r="A169" s="196" t="s">
        <v>3</v>
      </c>
      <c r="B169" s="108" t="s">
        <v>46</v>
      </c>
      <c r="C169" s="148" t="s">
        <v>43</v>
      </c>
      <c r="D169" s="126" t="s">
        <v>233</v>
      </c>
      <c r="E169" s="164"/>
      <c r="F169" s="290">
        <f>F170+F171</f>
        <v>292200</v>
      </c>
    </row>
    <row r="170" spans="1:6" ht="62.25">
      <c r="A170" s="239" t="s">
        <v>54</v>
      </c>
      <c r="B170" s="105" t="s">
        <v>46</v>
      </c>
      <c r="C170" s="147" t="s">
        <v>43</v>
      </c>
      <c r="D170" s="128" t="s">
        <v>233</v>
      </c>
      <c r="E170" s="147">
        <v>100</v>
      </c>
      <c r="F170" s="293">
        <f>'Ведомственная 2019'!G159</f>
        <v>290200</v>
      </c>
    </row>
    <row r="171" spans="1:6" ht="30.75">
      <c r="A171" s="239" t="s">
        <v>185</v>
      </c>
      <c r="B171" s="105" t="s">
        <v>46</v>
      </c>
      <c r="C171" s="147" t="s">
        <v>43</v>
      </c>
      <c r="D171" s="128" t="s">
        <v>233</v>
      </c>
      <c r="E171" s="147">
        <v>200</v>
      </c>
      <c r="F171" s="293">
        <f>'Ведомственная 2019'!G160</f>
        <v>2000</v>
      </c>
    </row>
    <row r="172" spans="1:6" ht="30.75">
      <c r="A172" s="241" t="s">
        <v>205</v>
      </c>
      <c r="B172" s="256" t="s">
        <v>46</v>
      </c>
      <c r="C172" s="256" t="s">
        <v>43</v>
      </c>
      <c r="D172" s="112" t="s">
        <v>582</v>
      </c>
      <c r="E172" s="116"/>
      <c r="F172" s="290">
        <f>F173</f>
        <v>3885</v>
      </c>
    </row>
    <row r="173" spans="1:6" ht="62.25">
      <c r="A173" s="115" t="s">
        <v>54</v>
      </c>
      <c r="B173" s="105" t="s">
        <v>46</v>
      </c>
      <c r="C173" s="105" t="s">
        <v>43</v>
      </c>
      <c r="D173" s="114" t="s">
        <v>582</v>
      </c>
      <c r="E173" s="116">
        <v>100</v>
      </c>
      <c r="F173" s="293">
        <f>'Ведомственная 2019'!G162</f>
        <v>3885</v>
      </c>
    </row>
    <row r="174" spans="1:6" ht="15.75">
      <c r="A174" s="243" t="s">
        <v>202</v>
      </c>
      <c r="B174" s="108" t="s">
        <v>46</v>
      </c>
      <c r="C174" s="108" t="s">
        <v>48</v>
      </c>
      <c r="D174" s="174"/>
      <c r="E174" s="148"/>
      <c r="F174" s="290">
        <f>F175</f>
        <v>13839894.379999999</v>
      </c>
    </row>
    <row r="175" spans="1:6" ht="62.25">
      <c r="A175" s="238" t="s">
        <v>613</v>
      </c>
      <c r="B175" s="108" t="s">
        <v>46</v>
      </c>
      <c r="C175" s="108" t="s">
        <v>48</v>
      </c>
      <c r="D175" s="140" t="s">
        <v>443</v>
      </c>
      <c r="E175" s="148"/>
      <c r="F175" s="290">
        <f>F176+F182</f>
        <v>13839894.379999999</v>
      </c>
    </row>
    <row r="176" spans="1:6" ht="82.5" customHeight="1">
      <c r="A176" s="238" t="s">
        <v>614</v>
      </c>
      <c r="B176" s="108" t="s">
        <v>46</v>
      </c>
      <c r="C176" s="108" t="s">
        <v>48</v>
      </c>
      <c r="D176" s="140" t="s">
        <v>464</v>
      </c>
      <c r="E176" s="148"/>
      <c r="F176" s="290">
        <f>F177</f>
        <v>13089894.379999999</v>
      </c>
    </row>
    <row r="177" spans="1:6" ht="54" customHeight="1">
      <c r="A177" s="241" t="s">
        <v>234</v>
      </c>
      <c r="B177" s="108" t="s">
        <v>46</v>
      </c>
      <c r="C177" s="108" t="s">
        <v>48</v>
      </c>
      <c r="D177" s="112" t="s">
        <v>491</v>
      </c>
      <c r="E177" s="148"/>
      <c r="F177" s="290">
        <f>F178+F180</f>
        <v>13089894.379999999</v>
      </c>
    </row>
    <row r="178" spans="1:6" ht="37.5" customHeight="1">
      <c r="A178" s="123" t="s">
        <v>668</v>
      </c>
      <c r="B178" s="259" t="s">
        <v>46</v>
      </c>
      <c r="C178" s="259" t="s">
        <v>48</v>
      </c>
      <c r="D178" s="112" t="s">
        <v>669</v>
      </c>
      <c r="E178" s="125"/>
      <c r="F178" s="290">
        <f>F179</f>
        <v>9262055.5</v>
      </c>
    </row>
    <row r="179" spans="1:6" ht="37.5" customHeight="1">
      <c r="A179" s="121" t="s">
        <v>670</v>
      </c>
      <c r="B179" s="105" t="s">
        <v>46</v>
      </c>
      <c r="C179" s="105" t="s">
        <v>48</v>
      </c>
      <c r="D179" s="114" t="s">
        <v>669</v>
      </c>
      <c r="E179" s="124">
        <v>400</v>
      </c>
      <c r="F179" s="293">
        <f>'Ведомственная 2019'!G168</f>
        <v>9262055.5</v>
      </c>
    </row>
    <row r="180" spans="1:6" ht="35.25" customHeight="1">
      <c r="A180" s="238" t="s">
        <v>14</v>
      </c>
      <c r="B180" s="108" t="s">
        <v>46</v>
      </c>
      <c r="C180" s="108" t="s">
        <v>48</v>
      </c>
      <c r="D180" s="126" t="s">
        <v>235</v>
      </c>
      <c r="E180" s="148"/>
      <c r="F180" s="290">
        <f>F181</f>
        <v>3827838.879999999</v>
      </c>
    </row>
    <row r="181" spans="1:6" ht="30.75">
      <c r="A181" s="239" t="s">
        <v>185</v>
      </c>
      <c r="B181" s="105" t="s">
        <v>46</v>
      </c>
      <c r="C181" s="105" t="s">
        <v>48</v>
      </c>
      <c r="D181" s="128" t="s">
        <v>235</v>
      </c>
      <c r="E181" s="147" t="s">
        <v>196</v>
      </c>
      <c r="F181" s="293">
        <f>'Ведомственная 2019'!G170</f>
        <v>3827838.879999999</v>
      </c>
    </row>
    <row r="182" spans="1:6" ht="93">
      <c r="A182" s="238" t="s">
        <v>615</v>
      </c>
      <c r="B182" s="108" t="s">
        <v>46</v>
      </c>
      <c r="C182" s="108" t="s">
        <v>48</v>
      </c>
      <c r="D182" s="140" t="s">
        <v>463</v>
      </c>
      <c r="E182" s="124"/>
      <c r="F182" s="290">
        <f>F183</f>
        <v>750000</v>
      </c>
    </row>
    <row r="183" spans="1:6" ht="46.5">
      <c r="A183" s="238" t="s">
        <v>149</v>
      </c>
      <c r="B183" s="108" t="s">
        <v>46</v>
      </c>
      <c r="C183" s="108" t="s">
        <v>48</v>
      </c>
      <c r="D183" s="112" t="s">
        <v>492</v>
      </c>
      <c r="E183" s="124"/>
      <c r="F183" s="290">
        <f>F184+F186</f>
        <v>750000</v>
      </c>
    </row>
    <row r="184" spans="1:6" ht="30.75">
      <c r="A184" s="239" t="s">
        <v>150</v>
      </c>
      <c r="B184" s="105" t="s">
        <v>46</v>
      </c>
      <c r="C184" s="105" t="s">
        <v>48</v>
      </c>
      <c r="D184" s="128" t="s">
        <v>151</v>
      </c>
      <c r="E184" s="124"/>
      <c r="F184" s="293">
        <f>F185</f>
        <v>350000</v>
      </c>
    </row>
    <row r="185" spans="1:6" ht="30.75">
      <c r="A185" s="239" t="s">
        <v>185</v>
      </c>
      <c r="B185" s="105" t="s">
        <v>46</v>
      </c>
      <c r="C185" s="105" t="s">
        <v>48</v>
      </c>
      <c r="D185" s="128" t="s">
        <v>151</v>
      </c>
      <c r="E185" s="124">
        <v>200</v>
      </c>
      <c r="F185" s="293">
        <f>'Ведомственная 2019'!G174</f>
        <v>350000</v>
      </c>
    </row>
    <row r="186" spans="1:6" ht="30.75">
      <c r="A186" s="238" t="s">
        <v>672</v>
      </c>
      <c r="B186" s="259" t="s">
        <v>46</v>
      </c>
      <c r="C186" s="259" t="s">
        <v>48</v>
      </c>
      <c r="D186" s="126" t="s">
        <v>671</v>
      </c>
      <c r="E186" s="125"/>
      <c r="F186" s="290">
        <f>F187</f>
        <v>400000</v>
      </c>
    </row>
    <row r="187" spans="1:6" ht="30.75">
      <c r="A187" s="239" t="s">
        <v>185</v>
      </c>
      <c r="B187" s="105" t="s">
        <v>46</v>
      </c>
      <c r="C187" s="105" t="s">
        <v>48</v>
      </c>
      <c r="D187" s="128" t="s">
        <v>671</v>
      </c>
      <c r="E187" s="124">
        <v>200</v>
      </c>
      <c r="F187" s="293">
        <f>'Ведомственная 2019'!G176</f>
        <v>400000</v>
      </c>
    </row>
    <row r="188" spans="1:6" ht="15">
      <c r="A188" s="244" t="s">
        <v>143</v>
      </c>
      <c r="B188" s="141" t="s">
        <v>46</v>
      </c>
      <c r="C188" s="141" t="s">
        <v>52</v>
      </c>
      <c r="D188" s="138"/>
      <c r="E188" s="125"/>
      <c r="F188" s="290">
        <f>F189</f>
        <v>479000</v>
      </c>
    </row>
    <row r="189" spans="1:6" ht="46.5">
      <c r="A189" s="107" t="s">
        <v>588</v>
      </c>
      <c r="B189" s="141" t="s">
        <v>46</v>
      </c>
      <c r="C189" s="141" t="s">
        <v>52</v>
      </c>
      <c r="D189" s="112" t="s">
        <v>444</v>
      </c>
      <c r="E189" s="125"/>
      <c r="F189" s="290">
        <f>F194+F190</f>
        <v>479000</v>
      </c>
    </row>
    <row r="190" spans="1:6" ht="62.25">
      <c r="A190" s="107" t="s">
        <v>589</v>
      </c>
      <c r="B190" s="141" t="s">
        <v>46</v>
      </c>
      <c r="C190" s="141" t="s">
        <v>52</v>
      </c>
      <c r="D190" s="112" t="s">
        <v>462</v>
      </c>
      <c r="E190" s="125"/>
      <c r="F190" s="290">
        <f>F191</f>
        <v>230000</v>
      </c>
    </row>
    <row r="191" spans="1:6" ht="30.75">
      <c r="A191" s="107" t="s">
        <v>24</v>
      </c>
      <c r="B191" s="141" t="s">
        <v>46</v>
      </c>
      <c r="C191" s="141" t="s">
        <v>52</v>
      </c>
      <c r="D191" s="112" t="s">
        <v>493</v>
      </c>
      <c r="E191" s="125"/>
      <c r="F191" s="290">
        <f>F192</f>
        <v>230000</v>
      </c>
    </row>
    <row r="192" spans="1:6" ht="36.75" customHeight="1">
      <c r="A192" s="115" t="s">
        <v>25</v>
      </c>
      <c r="B192" s="141" t="s">
        <v>46</v>
      </c>
      <c r="C192" s="141" t="s">
        <v>52</v>
      </c>
      <c r="D192" s="114" t="s">
        <v>26</v>
      </c>
      <c r="E192" s="125"/>
      <c r="F192" s="290">
        <f>F193</f>
        <v>230000</v>
      </c>
    </row>
    <row r="193" spans="1:6" ht="30.75">
      <c r="A193" s="115" t="s">
        <v>185</v>
      </c>
      <c r="B193" s="142" t="s">
        <v>46</v>
      </c>
      <c r="C193" s="142" t="s">
        <v>52</v>
      </c>
      <c r="D193" s="114" t="s">
        <v>26</v>
      </c>
      <c r="E193" s="124">
        <v>200</v>
      </c>
      <c r="F193" s="293">
        <f>'Ведомственная 2019'!G182</f>
        <v>230000</v>
      </c>
    </row>
    <row r="194" spans="1:6" ht="62.25">
      <c r="A194" s="107" t="s">
        <v>590</v>
      </c>
      <c r="B194" s="141" t="s">
        <v>46</v>
      </c>
      <c r="C194" s="141" t="s">
        <v>52</v>
      </c>
      <c r="D194" s="112" t="s">
        <v>461</v>
      </c>
      <c r="E194" s="124"/>
      <c r="F194" s="290">
        <f>F195+F198+F201</f>
        <v>249000</v>
      </c>
    </row>
    <row r="195" spans="1:6" ht="30.75">
      <c r="A195" s="238" t="s">
        <v>368</v>
      </c>
      <c r="B195" s="143" t="s">
        <v>46</v>
      </c>
      <c r="C195" s="143" t="s">
        <v>52</v>
      </c>
      <c r="D195" s="112" t="s">
        <v>494</v>
      </c>
      <c r="E195" s="125"/>
      <c r="F195" s="290">
        <f>F196</f>
        <v>140000</v>
      </c>
    </row>
    <row r="196" spans="1:6" ht="39" customHeight="1">
      <c r="A196" s="239" t="s">
        <v>25</v>
      </c>
      <c r="B196" s="144" t="s">
        <v>46</v>
      </c>
      <c r="C196" s="144" t="s">
        <v>52</v>
      </c>
      <c r="D196" s="114" t="s">
        <v>148</v>
      </c>
      <c r="E196" s="124"/>
      <c r="F196" s="293">
        <f>F197</f>
        <v>140000</v>
      </c>
    </row>
    <row r="197" spans="1:6" ht="30.75">
      <c r="A197" s="245" t="s">
        <v>185</v>
      </c>
      <c r="B197" s="144" t="s">
        <v>46</v>
      </c>
      <c r="C197" s="144" t="s">
        <v>52</v>
      </c>
      <c r="D197" s="114" t="s">
        <v>148</v>
      </c>
      <c r="E197" s="124">
        <v>200</v>
      </c>
      <c r="F197" s="293">
        <f>'Ведомственная 2019'!G186</f>
        <v>140000</v>
      </c>
    </row>
    <row r="198" spans="1:6" ht="108.75">
      <c r="A198" s="246" t="s">
        <v>417</v>
      </c>
      <c r="B198" s="143" t="s">
        <v>46</v>
      </c>
      <c r="C198" s="143" t="s">
        <v>52</v>
      </c>
      <c r="D198" s="112" t="s">
        <v>495</v>
      </c>
      <c r="E198" s="125"/>
      <c r="F198" s="290">
        <f>F199</f>
        <v>79000</v>
      </c>
    </row>
    <row r="199" spans="1:6" ht="35.25" customHeight="1">
      <c r="A199" s="239" t="s">
        <v>25</v>
      </c>
      <c r="B199" s="144" t="s">
        <v>46</v>
      </c>
      <c r="C199" s="144" t="s">
        <v>52</v>
      </c>
      <c r="D199" s="114" t="s">
        <v>418</v>
      </c>
      <c r="E199" s="124"/>
      <c r="F199" s="293">
        <f>F200</f>
        <v>79000</v>
      </c>
    </row>
    <row r="200" spans="1:6" ht="30.75">
      <c r="A200" s="245" t="s">
        <v>185</v>
      </c>
      <c r="B200" s="144" t="s">
        <v>46</v>
      </c>
      <c r="C200" s="144" t="s">
        <v>52</v>
      </c>
      <c r="D200" s="114" t="s">
        <v>418</v>
      </c>
      <c r="E200" s="124">
        <v>200</v>
      </c>
      <c r="F200" s="293">
        <f>'Ведомственная 2019'!G189</f>
        <v>79000</v>
      </c>
    </row>
    <row r="201" spans="1:6" ht="93">
      <c r="A201" s="199" t="s">
        <v>583</v>
      </c>
      <c r="B201" s="143" t="s">
        <v>46</v>
      </c>
      <c r="C201" s="143" t="s">
        <v>52</v>
      </c>
      <c r="D201" s="112" t="s">
        <v>585</v>
      </c>
      <c r="E201" s="125"/>
      <c r="F201" s="290">
        <f>F202</f>
        <v>30000</v>
      </c>
    </row>
    <row r="202" spans="1:6" ht="34.5" customHeight="1">
      <c r="A202" s="115" t="s">
        <v>25</v>
      </c>
      <c r="B202" s="144" t="s">
        <v>46</v>
      </c>
      <c r="C202" s="144" t="s">
        <v>52</v>
      </c>
      <c r="D202" s="114" t="s">
        <v>584</v>
      </c>
      <c r="E202" s="124"/>
      <c r="F202" s="293">
        <f>F203</f>
        <v>30000</v>
      </c>
    </row>
    <row r="203" spans="1:6" ht="30.75">
      <c r="A203" s="145" t="s">
        <v>185</v>
      </c>
      <c r="B203" s="144" t="s">
        <v>46</v>
      </c>
      <c r="C203" s="144" t="s">
        <v>52</v>
      </c>
      <c r="D203" s="114" t="s">
        <v>584</v>
      </c>
      <c r="E203" s="124">
        <v>200</v>
      </c>
      <c r="F203" s="293">
        <f>'Ведомственная 2019'!G192</f>
        <v>30000</v>
      </c>
    </row>
    <row r="204" spans="1:6" ht="15">
      <c r="A204" s="199" t="s">
        <v>673</v>
      </c>
      <c r="B204" s="143" t="s">
        <v>46</v>
      </c>
      <c r="C204" s="143">
        <v>12</v>
      </c>
      <c r="D204" s="114"/>
      <c r="E204" s="124"/>
      <c r="F204" s="290">
        <f>F205+F212</f>
        <v>94003</v>
      </c>
    </row>
    <row r="205" spans="1:6" ht="46.5">
      <c r="A205" s="146" t="s">
        <v>682</v>
      </c>
      <c r="B205" s="143" t="s">
        <v>46</v>
      </c>
      <c r="C205" s="143">
        <v>12</v>
      </c>
      <c r="D205" s="117" t="s">
        <v>678</v>
      </c>
      <c r="E205" s="124"/>
      <c r="F205" s="290">
        <f>F206</f>
        <v>69503</v>
      </c>
    </row>
    <row r="206" spans="1:6" ht="93">
      <c r="A206" s="146" t="s">
        <v>683</v>
      </c>
      <c r="B206" s="143" t="s">
        <v>46</v>
      </c>
      <c r="C206" s="143">
        <v>12</v>
      </c>
      <c r="D206" s="117" t="s">
        <v>679</v>
      </c>
      <c r="E206" s="124"/>
      <c r="F206" s="290">
        <f>F207</f>
        <v>69503</v>
      </c>
    </row>
    <row r="207" spans="1:6" ht="62.25">
      <c r="A207" s="146" t="s">
        <v>743</v>
      </c>
      <c r="B207" s="143" t="s">
        <v>46</v>
      </c>
      <c r="C207" s="143">
        <v>12</v>
      </c>
      <c r="D207" s="117" t="s">
        <v>742</v>
      </c>
      <c r="E207" s="124"/>
      <c r="F207" s="290">
        <f>F208+F210</f>
        <v>69503</v>
      </c>
    </row>
    <row r="208" spans="1:6" ht="46.5">
      <c r="A208" s="146" t="s">
        <v>744</v>
      </c>
      <c r="B208" s="143" t="s">
        <v>46</v>
      </c>
      <c r="C208" s="143">
        <v>12</v>
      </c>
      <c r="D208" s="117" t="s">
        <v>746</v>
      </c>
      <c r="E208" s="124"/>
      <c r="F208" s="290">
        <f>F209</f>
        <v>48652</v>
      </c>
    </row>
    <row r="209" spans="1:6" ht="30.75">
      <c r="A209" s="145" t="s">
        <v>185</v>
      </c>
      <c r="B209" s="144" t="s">
        <v>46</v>
      </c>
      <c r="C209" s="144">
        <v>12</v>
      </c>
      <c r="D209" s="134" t="s">
        <v>746</v>
      </c>
      <c r="E209" s="124">
        <v>200</v>
      </c>
      <c r="F209" s="293">
        <f>'Ведомственная 2019'!G198</f>
        <v>48652</v>
      </c>
    </row>
    <row r="210" spans="1:6" ht="51" customHeight="1">
      <c r="A210" s="146" t="s">
        <v>745</v>
      </c>
      <c r="B210" s="143" t="s">
        <v>46</v>
      </c>
      <c r="C210" s="143">
        <v>12</v>
      </c>
      <c r="D210" s="117" t="s">
        <v>747</v>
      </c>
      <c r="E210" s="124"/>
      <c r="F210" s="290">
        <f>F211</f>
        <v>20851</v>
      </c>
    </row>
    <row r="211" spans="1:6" ht="30.75">
      <c r="A211" s="145" t="s">
        <v>185</v>
      </c>
      <c r="B211" s="144" t="s">
        <v>46</v>
      </c>
      <c r="C211" s="144">
        <v>12</v>
      </c>
      <c r="D211" s="134" t="s">
        <v>747</v>
      </c>
      <c r="E211" s="124">
        <v>200</v>
      </c>
      <c r="F211" s="293">
        <f>'Ведомственная 2019'!G200</f>
        <v>20851</v>
      </c>
    </row>
    <row r="212" spans="1:6" ht="69.75" customHeight="1">
      <c r="A212" s="238" t="s">
        <v>613</v>
      </c>
      <c r="B212" s="143" t="s">
        <v>46</v>
      </c>
      <c r="C212" s="143">
        <v>12</v>
      </c>
      <c r="D212" s="117" t="s">
        <v>443</v>
      </c>
      <c r="E212" s="124"/>
      <c r="F212" s="290">
        <f>F213</f>
        <v>24500</v>
      </c>
    </row>
    <row r="213" spans="1:6" ht="84" customHeight="1">
      <c r="A213" s="238" t="s">
        <v>614</v>
      </c>
      <c r="B213" s="143" t="s">
        <v>46</v>
      </c>
      <c r="C213" s="143">
        <v>12</v>
      </c>
      <c r="D213" s="117" t="s">
        <v>464</v>
      </c>
      <c r="E213" s="124"/>
      <c r="F213" s="290">
        <f>F214</f>
        <v>24500</v>
      </c>
    </row>
    <row r="214" spans="1:6" ht="53.25" customHeight="1">
      <c r="A214" s="241" t="s">
        <v>234</v>
      </c>
      <c r="B214" s="143" t="s">
        <v>46</v>
      </c>
      <c r="C214" s="143">
        <v>12</v>
      </c>
      <c r="D214" s="112" t="s">
        <v>491</v>
      </c>
      <c r="E214" s="124"/>
      <c r="F214" s="290">
        <f>F215</f>
        <v>24500</v>
      </c>
    </row>
    <row r="215" spans="1:6" ht="30.75">
      <c r="A215" s="199" t="s">
        <v>675</v>
      </c>
      <c r="B215" s="143" t="s">
        <v>46</v>
      </c>
      <c r="C215" s="143">
        <v>12</v>
      </c>
      <c r="D215" s="112" t="s">
        <v>674</v>
      </c>
      <c r="E215" s="124"/>
      <c r="F215" s="290">
        <f>F216</f>
        <v>24500</v>
      </c>
    </row>
    <row r="216" spans="1:6" ht="33" customHeight="1">
      <c r="A216" s="145" t="s">
        <v>185</v>
      </c>
      <c r="B216" s="143" t="s">
        <v>46</v>
      </c>
      <c r="C216" s="143">
        <v>12</v>
      </c>
      <c r="D216" s="114" t="s">
        <v>674</v>
      </c>
      <c r="E216" s="124">
        <v>200</v>
      </c>
      <c r="F216" s="293">
        <f>'Ведомственная 2019'!G205</f>
        <v>24500</v>
      </c>
    </row>
    <row r="217" spans="1:6" ht="15">
      <c r="A217" s="238" t="s">
        <v>526</v>
      </c>
      <c r="B217" s="136" t="s">
        <v>527</v>
      </c>
      <c r="C217" s="105"/>
      <c r="D217" s="114"/>
      <c r="E217" s="124"/>
      <c r="F217" s="290">
        <f>F218</f>
        <v>31324728.24</v>
      </c>
    </row>
    <row r="218" spans="1:6" ht="15">
      <c r="A218" s="238" t="s">
        <v>528</v>
      </c>
      <c r="B218" s="136" t="s">
        <v>527</v>
      </c>
      <c r="C218" s="148" t="s">
        <v>44</v>
      </c>
      <c r="D218" s="114"/>
      <c r="E218" s="124"/>
      <c r="F218" s="290">
        <f>F219+F228+F238</f>
        <v>31324728.24</v>
      </c>
    </row>
    <row r="219" spans="1:6" ht="46.5">
      <c r="A219" s="146" t="s">
        <v>682</v>
      </c>
      <c r="B219" s="136" t="s">
        <v>527</v>
      </c>
      <c r="C219" s="148" t="s">
        <v>44</v>
      </c>
      <c r="D219" s="117" t="s">
        <v>678</v>
      </c>
      <c r="E219" s="124"/>
      <c r="F219" s="290">
        <f>F220</f>
        <v>26310144.2</v>
      </c>
    </row>
    <row r="220" spans="1:6" ht="93">
      <c r="A220" s="146" t="s">
        <v>683</v>
      </c>
      <c r="B220" s="136" t="s">
        <v>527</v>
      </c>
      <c r="C220" s="148" t="s">
        <v>44</v>
      </c>
      <c r="D220" s="117" t="s">
        <v>679</v>
      </c>
      <c r="E220" s="124"/>
      <c r="F220" s="290">
        <f>F221</f>
        <v>26310144.2</v>
      </c>
    </row>
    <row r="221" spans="1:6" ht="46.5">
      <c r="A221" s="146" t="s">
        <v>680</v>
      </c>
      <c r="B221" s="136" t="s">
        <v>527</v>
      </c>
      <c r="C221" s="148" t="s">
        <v>44</v>
      </c>
      <c r="D221" s="117" t="s">
        <v>681</v>
      </c>
      <c r="E221" s="124"/>
      <c r="F221" s="290">
        <f>F222+F224+F226</f>
        <v>26310144.2</v>
      </c>
    </row>
    <row r="222" spans="1:6" ht="30.75">
      <c r="A222" s="146" t="s">
        <v>800</v>
      </c>
      <c r="B222" s="136" t="s">
        <v>527</v>
      </c>
      <c r="C222" s="148" t="s">
        <v>44</v>
      </c>
      <c r="D222" s="117" t="s">
        <v>799</v>
      </c>
      <c r="E222" s="124"/>
      <c r="F222" s="290">
        <f>F223</f>
        <v>23103121</v>
      </c>
    </row>
    <row r="223" spans="1:6" ht="30.75">
      <c r="A223" s="121" t="s">
        <v>670</v>
      </c>
      <c r="B223" s="137" t="s">
        <v>527</v>
      </c>
      <c r="C223" s="147" t="s">
        <v>44</v>
      </c>
      <c r="D223" s="134" t="s">
        <v>799</v>
      </c>
      <c r="E223" s="124">
        <v>400</v>
      </c>
      <c r="F223" s="293">
        <f>'Ведомственная 2019'!G212</f>
        <v>23103121</v>
      </c>
    </row>
    <row r="224" spans="1:6" ht="46.5">
      <c r="A224" s="146" t="s">
        <v>775</v>
      </c>
      <c r="B224" s="136" t="s">
        <v>527</v>
      </c>
      <c r="C224" s="148" t="s">
        <v>44</v>
      </c>
      <c r="D224" s="117" t="s">
        <v>774</v>
      </c>
      <c r="E224" s="124"/>
      <c r="F224" s="290">
        <f>F225</f>
        <v>2970954</v>
      </c>
    </row>
    <row r="225" spans="1:6" ht="30.75">
      <c r="A225" s="121" t="s">
        <v>670</v>
      </c>
      <c r="B225" s="137" t="s">
        <v>527</v>
      </c>
      <c r="C225" s="147" t="s">
        <v>44</v>
      </c>
      <c r="D225" s="134" t="s">
        <v>774</v>
      </c>
      <c r="E225" s="124">
        <v>400</v>
      </c>
      <c r="F225" s="293">
        <f>'Ведомственная 2019'!G214</f>
        <v>2970954</v>
      </c>
    </row>
    <row r="226" spans="1:6" ht="34.5" customHeight="1">
      <c r="A226" s="146" t="s">
        <v>749</v>
      </c>
      <c r="B226" s="136" t="s">
        <v>527</v>
      </c>
      <c r="C226" s="148" t="s">
        <v>44</v>
      </c>
      <c r="D226" s="112" t="s">
        <v>748</v>
      </c>
      <c r="E226" s="124"/>
      <c r="F226" s="290">
        <f>F227</f>
        <v>236069.2</v>
      </c>
    </row>
    <row r="227" spans="1:6" ht="32.25" customHeight="1">
      <c r="A227" s="145" t="s">
        <v>185</v>
      </c>
      <c r="B227" s="137" t="s">
        <v>527</v>
      </c>
      <c r="C227" s="147" t="s">
        <v>44</v>
      </c>
      <c r="D227" s="114" t="s">
        <v>748</v>
      </c>
      <c r="E227" s="124">
        <v>200</v>
      </c>
      <c r="F227" s="293">
        <f>'Ведомственная 2019'!G216</f>
        <v>236069.2</v>
      </c>
    </row>
    <row r="228" spans="1:6" ht="30.75">
      <c r="A228" s="126" t="s">
        <v>616</v>
      </c>
      <c r="B228" s="136" t="s">
        <v>527</v>
      </c>
      <c r="C228" s="148" t="s">
        <v>44</v>
      </c>
      <c r="D228" s="117" t="s">
        <v>531</v>
      </c>
      <c r="E228" s="148"/>
      <c r="F228" s="290">
        <f>F229</f>
        <v>4552200.32</v>
      </c>
    </row>
    <row r="229" spans="1:6" ht="62.25">
      <c r="A229" s="126" t="s">
        <v>617</v>
      </c>
      <c r="B229" s="136" t="s">
        <v>527</v>
      </c>
      <c r="C229" s="148" t="s">
        <v>44</v>
      </c>
      <c r="D229" s="117" t="s">
        <v>532</v>
      </c>
      <c r="E229" s="148"/>
      <c r="F229" s="290">
        <f>F230</f>
        <v>4552200.32</v>
      </c>
    </row>
    <row r="230" spans="1:6" ht="30.75">
      <c r="A230" s="112" t="s">
        <v>530</v>
      </c>
      <c r="B230" s="136" t="s">
        <v>527</v>
      </c>
      <c r="C230" s="148" t="s">
        <v>44</v>
      </c>
      <c r="D230" s="117" t="s">
        <v>533</v>
      </c>
      <c r="E230" s="148"/>
      <c r="F230" s="290">
        <f>F231+F233+F235</f>
        <v>4552200.32</v>
      </c>
    </row>
    <row r="231" spans="1:6" ht="20.25" customHeight="1">
      <c r="A231" s="112" t="s">
        <v>716</v>
      </c>
      <c r="B231" s="136" t="s">
        <v>527</v>
      </c>
      <c r="C231" s="148" t="s">
        <v>44</v>
      </c>
      <c r="D231" s="117" t="s">
        <v>715</v>
      </c>
      <c r="E231" s="148"/>
      <c r="F231" s="290">
        <f>F232</f>
        <v>3043644.1</v>
      </c>
    </row>
    <row r="232" spans="1:6" ht="20.25" customHeight="1">
      <c r="A232" s="114" t="s">
        <v>326</v>
      </c>
      <c r="B232" s="137" t="s">
        <v>527</v>
      </c>
      <c r="C232" s="147" t="s">
        <v>44</v>
      </c>
      <c r="D232" s="134" t="s">
        <v>715</v>
      </c>
      <c r="E232" s="147" t="s">
        <v>529</v>
      </c>
      <c r="F232" s="293">
        <f>'Ведомственная 2019'!G221</f>
        <v>3043644.1</v>
      </c>
    </row>
    <row r="233" spans="1:6" ht="33.75" customHeight="1">
      <c r="A233" s="111" t="s">
        <v>536</v>
      </c>
      <c r="B233" s="136" t="s">
        <v>527</v>
      </c>
      <c r="C233" s="148" t="s">
        <v>44</v>
      </c>
      <c r="D233" s="117" t="s">
        <v>752</v>
      </c>
      <c r="E233" s="147"/>
      <c r="F233" s="290">
        <f>F234</f>
        <v>354499</v>
      </c>
    </row>
    <row r="234" spans="1:6" ht="20.25" customHeight="1">
      <c r="A234" s="114" t="s">
        <v>326</v>
      </c>
      <c r="B234" s="137" t="s">
        <v>527</v>
      </c>
      <c r="C234" s="147" t="s">
        <v>44</v>
      </c>
      <c r="D234" s="134" t="s">
        <v>752</v>
      </c>
      <c r="E234" s="147" t="s">
        <v>529</v>
      </c>
      <c r="F234" s="293">
        <f>'Ведомственная 2019'!G223</f>
        <v>354499</v>
      </c>
    </row>
    <row r="235" spans="1:6" ht="30.75">
      <c r="A235" s="112" t="s">
        <v>536</v>
      </c>
      <c r="B235" s="136" t="s">
        <v>527</v>
      </c>
      <c r="C235" s="148" t="s">
        <v>44</v>
      </c>
      <c r="D235" s="117" t="s">
        <v>586</v>
      </c>
      <c r="E235" s="148"/>
      <c r="F235" s="290">
        <f>F236+F237</f>
        <v>1154057.22</v>
      </c>
    </row>
    <row r="236" spans="1:6" ht="36" customHeight="1">
      <c r="A236" s="121" t="s">
        <v>670</v>
      </c>
      <c r="B236" s="137" t="s">
        <v>527</v>
      </c>
      <c r="C236" s="147" t="s">
        <v>44</v>
      </c>
      <c r="D236" s="134" t="s">
        <v>586</v>
      </c>
      <c r="E236" s="147" t="s">
        <v>761</v>
      </c>
      <c r="F236" s="293">
        <f>'Ведомственная 2019'!G225</f>
        <v>654522</v>
      </c>
    </row>
    <row r="237" spans="1:6" ht="21" customHeight="1">
      <c r="A237" s="114" t="s">
        <v>326</v>
      </c>
      <c r="B237" s="137" t="s">
        <v>527</v>
      </c>
      <c r="C237" s="147" t="s">
        <v>44</v>
      </c>
      <c r="D237" s="134" t="s">
        <v>586</v>
      </c>
      <c r="E237" s="147" t="s">
        <v>529</v>
      </c>
      <c r="F237" s="293">
        <f>'Ведомственная 2019'!G226</f>
        <v>499535.22</v>
      </c>
    </row>
    <row r="238" spans="1:6" ht="18.75" customHeight="1">
      <c r="A238" s="238" t="s">
        <v>38</v>
      </c>
      <c r="B238" s="136" t="s">
        <v>527</v>
      </c>
      <c r="C238" s="148" t="s">
        <v>44</v>
      </c>
      <c r="D238" s="140" t="s">
        <v>427</v>
      </c>
      <c r="E238" s="124"/>
      <c r="F238" s="290">
        <f>F239</f>
        <v>462383.72</v>
      </c>
    </row>
    <row r="239" spans="1:6" ht="33" customHeight="1">
      <c r="A239" s="238" t="s">
        <v>5</v>
      </c>
      <c r="B239" s="136" t="s">
        <v>527</v>
      </c>
      <c r="C239" s="148" t="s">
        <v>44</v>
      </c>
      <c r="D239" s="140" t="s">
        <v>428</v>
      </c>
      <c r="E239" s="124"/>
      <c r="F239" s="290">
        <f>F240</f>
        <v>462383.72</v>
      </c>
    </row>
    <row r="240" spans="1:6" ht="52.5" customHeight="1">
      <c r="A240" s="146" t="s">
        <v>676</v>
      </c>
      <c r="B240" s="136" t="s">
        <v>527</v>
      </c>
      <c r="C240" s="148" t="s">
        <v>44</v>
      </c>
      <c r="D240" s="117" t="s">
        <v>677</v>
      </c>
      <c r="E240" s="147"/>
      <c r="F240" s="290">
        <f>F241</f>
        <v>462383.72</v>
      </c>
    </row>
    <row r="241" spans="1:6" ht="18.75" customHeight="1">
      <c r="A241" s="122" t="s">
        <v>326</v>
      </c>
      <c r="B241" s="137" t="s">
        <v>527</v>
      </c>
      <c r="C241" s="147" t="s">
        <v>44</v>
      </c>
      <c r="D241" s="134" t="s">
        <v>677</v>
      </c>
      <c r="E241" s="147" t="s">
        <v>529</v>
      </c>
      <c r="F241" s="293">
        <f>'Ведомственная 2019'!G230</f>
        <v>462383.72</v>
      </c>
    </row>
    <row r="242" spans="1:6" ht="15">
      <c r="A242" s="238" t="s">
        <v>157</v>
      </c>
      <c r="B242" s="136" t="s">
        <v>50</v>
      </c>
      <c r="C242" s="148"/>
      <c r="D242" s="140"/>
      <c r="E242" s="164"/>
      <c r="F242" s="290">
        <f>F243+F251+F286+F308+F280</f>
        <v>229301826.68</v>
      </c>
    </row>
    <row r="243" spans="1:6" ht="15">
      <c r="A243" s="238" t="s">
        <v>30</v>
      </c>
      <c r="B243" s="108" t="s">
        <v>50</v>
      </c>
      <c r="C243" s="148" t="s">
        <v>43</v>
      </c>
      <c r="D243" s="140"/>
      <c r="E243" s="164"/>
      <c r="F243" s="290">
        <f>F244</f>
        <v>10256546</v>
      </c>
    </row>
    <row r="244" spans="1:6" ht="30.75">
      <c r="A244" s="126" t="s">
        <v>618</v>
      </c>
      <c r="B244" s="108" t="s">
        <v>50</v>
      </c>
      <c r="C244" s="148" t="s">
        <v>43</v>
      </c>
      <c r="D244" s="140" t="s">
        <v>445</v>
      </c>
      <c r="E244" s="164"/>
      <c r="F244" s="290">
        <f>F245</f>
        <v>10256546</v>
      </c>
    </row>
    <row r="245" spans="1:6" ht="62.25">
      <c r="A245" s="126" t="s">
        <v>619</v>
      </c>
      <c r="B245" s="108" t="s">
        <v>50</v>
      </c>
      <c r="C245" s="148" t="s">
        <v>43</v>
      </c>
      <c r="D245" s="140" t="s">
        <v>453</v>
      </c>
      <c r="E245" s="164"/>
      <c r="F245" s="290">
        <f>F246</f>
        <v>10256546</v>
      </c>
    </row>
    <row r="246" spans="1:6" ht="30.75">
      <c r="A246" s="241" t="s">
        <v>276</v>
      </c>
      <c r="B246" s="108" t="s">
        <v>50</v>
      </c>
      <c r="C246" s="148" t="s">
        <v>43</v>
      </c>
      <c r="D246" s="112" t="s">
        <v>496</v>
      </c>
      <c r="E246" s="164"/>
      <c r="F246" s="290">
        <f>F247+F249</f>
        <v>10256546</v>
      </c>
    </row>
    <row r="247" spans="1:6" ht="108.75">
      <c r="A247" s="196" t="s">
        <v>254</v>
      </c>
      <c r="B247" s="108" t="s">
        <v>50</v>
      </c>
      <c r="C247" s="148" t="s">
        <v>43</v>
      </c>
      <c r="D247" s="126" t="s">
        <v>277</v>
      </c>
      <c r="E247" s="164"/>
      <c r="F247" s="290">
        <f>F248</f>
        <v>4220046</v>
      </c>
    </row>
    <row r="248" spans="1:6" ht="30.75">
      <c r="A248" s="239" t="s">
        <v>55</v>
      </c>
      <c r="B248" s="105" t="s">
        <v>50</v>
      </c>
      <c r="C248" s="147" t="s">
        <v>43</v>
      </c>
      <c r="D248" s="128" t="s">
        <v>277</v>
      </c>
      <c r="E248" s="147">
        <v>600</v>
      </c>
      <c r="F248" s="293">
        <f>'Ведомственная 2019'!G360</f>
        <v>4220046</v>
      </c>
    </row>
    <row r="249" spans="1:6" ht="30.75">
      <c r="A249" s="238" t="s">
        <v>192</v>
      </c>
      <c r="B249" s="108" t="s">
        <v>50</v>
      </c>
      <c r="C249" s="148" t="s">
        <v>43</v>
      </c>
      <c r="D249" s="170" t="s">
        <v>278</v>
      </c>
      <c r="E249" s="164"/>
      <c r="F249" s="290">
        <f>F250</f>
        <v>6036500</v>
      </c>
    </row>
    <row r="250" spans="1:6" ht="30.75">
      <c r="A250" s="239" t="s">
        <v>55</v>
      </c>
      <c r="B250" s="105" t="s">
        <v>50</v>
      </c>
      <c r="C250" s="147" t="s">
        <v>43</v>
      </c>
      <c r="D250" s="166" t="s">
        <v>278</v>
      </c>
      <c r="E250" s="147">
        <v>600</v>
      </c>
      <c r="F250" s="293">
        <f>'Ведомственная 2019'!G362</f>
        <v>6036500</v>
      </c>
    </row>
    <row r="251" spans="1:6" ht="15">
      <c r="A251" s="238" t="s">
        <v>305</v>
      </c>
      <c r="B251" s="108" t="s">
        <v>50</v>
      </c>
      <c r="C251" s="148" t="s">
        <v>44</v>
      </c>
      <c r="D251" s="164"/>
      <c r="E251" s="164"/>
      <c r="F251" s="290">
        <f>F252</f>
        <v>206166081.68</v>
      </c>
    </row>
    <row r="252" spans="1:6" ht="30.75">
      <c r="A252" s="126" t="s">
        <v>618</v>
      </c>
      <c r="B252" s="108" t="s">
        <v>50</v>
      </c>
      <c r="C252" s="148" t="s">
        <v>44</v>
      </c>
      <c r="D252" s="140" t="s">
        <v>445</v>
      </c>
      <c r="E252" s="164"/>
      <c r="F252" s="290">
        <f>F253</f>
        <v>206166081.68</v>
      </c>
    </row>
    <row r="253" spans="1:6" ht="62.25">
      <c r="A253" s="126" t="s">
        <v>619</v>
      </c>
      <c r="B253" s="108" t="s">
        <v>50</v>
      </c>
      <c r="C253" s="148" t="s">
        <v>44</v>
      </c>
      <c r="D253" s="140" t="s">
        <v>453</v>
      </c>
      <c r="E253" s="164"/>
      <c r="F253" s="290">
        <f>F254+F261+F268+F275</f>
        <v>206166081.68</v>
      </c>
    </row>
    <row r="254" spans="1:6" ht="15">
      <c r="A254" s="241" t="s">
        <v>279</v>
      </c>
      <c r="B254" s="108" t="s">
        <v>50</v>
      </c>
      <c r="C254" s="148" t="s">
        <v>44</v>
      </c>
      <c r="D254" s="170" t="s">
        <v>497</v>
      </c>
      <c r="E254" s="164"/>
      <c r="F254" s="290">
        <f>F255+F257+F259</f>
        <v>198422214.06</v>
      </c>
    </row>
    <row r="255" spans="1:6" ht="108.75">
      <c r="A255" s="196" t="s">
        <v>180</v>
      </c>
      <c r="B255" s="108" t="s">
        <v>50</v>
      </c>
      <c r="C255" s="148" t="s">
        <v>44</v>
      </c>
      <c r="D255" s="126" t="s">
        <v>280</v>
      </c>
      <c r="E255" s="164"/>
      <c r="F255" s="290">
        <f>F256</f>
        <v>169099360</v>
      </c>
    </row>
    <row r="256" spans="1:6" ht="30.75">
      <c r="A256" s="239" t="s">
        <v>55</v>
      </c>
      <c r="B256" s="105" t="s">
        <v>50</v>
      </c>
      <c r="C256" s="147" t="s">
        <v>44</v>
      </c>
      <c r="D256" s="128" t="s">
        <v>280</v>
      </c>
      <c r="E256" s="147">
        <v>600</v>
      </c>
      <c r="F256" s="293">
        <f>'Ведомственная 2019'!G368</f>
        <v>169099360</v>
      </c>
    </row>
    <row r="257" spans="1:6" ht="30.75">
      <c r="A257" s="238" t="s">
        <v>192</v>
      </c>
      <c r="B257" s="108" t="s">
        <v>50</v>
      </c>
      <c r="C257" s="148" t="s">
        <v>44</v>
      </c>
      <c r="D257" s="170" t="s">
        <v>281</v>
      </c>
      <c r="E257" s="164"/>
      <c r="F257" s="290">
        <f>F258</f>
        <v>29309604.06</v>
      </c>
    </row>
    <row r="258" spans="1:6" ht="30.75">
      <c r="A258" s="239" t="s">
        <v>55</v>
      </c>
      <c r="B258" s="105" t="s">
        <v>50</v>
      </c>
      <c r="C258" s="147" t="s">
        <v>44</v>
      </c>
      <c r="D258" s="166" t="s">
        <v>281</v>
      </c>
      <c r="E258" s="147">
        <v>600</v>
      </c>
      <c r="F258" s="293">
        <f>'Ведомственная 2019'!G370</f>
        <v>29309604.06</v>
      </c>
    </row>
    <row r="259" spans="1:6" ht="30.75">
      <c r="A259" s="238" t="s">
        <v>763</v>
      </c>
      <c r="B259" s="266" t="s">
        <v>50</v>
      </c>
      <c r="C259" s="266" t="s">
        <v>44</v>
      </c>
      <c r="D259" s="109" t="s">
        <v>762</v>
      </c>
      <c r="E259" s="125"/>
      <c r="F259" s="290">
        <f>F260</f>
        <v>13250</v>
      </c>
    </row>
    <row r="260" spans="1:6" ht="30.75">
      <c r="A260" s="239" t="s">
        <v>55</v>
      </c>
      <c r="B260" s="105" t="s">
        <v>50</v>
      </c>
      <c r="C260" s="105" t="s">
        <v>44</v>
      </c>
      <c r="D260" s="106" t="s">
        <v>762</v>
      </c>
      <c r="E260" s="116">
        <v>600</v>
      </c>
      <c r="F260" s="293">
        <f>'Ведомственная 2019'!G372</f>
        <v>13250</v>
      </c>
    </row>
    <row r="261" spans="1:6" ht="30.75">
      <c r="A261" s="241" t="s">
        <v>284</v>
      </c>
      <c r="B261" s="108" t="s">
        <v>50</v>
      </c>
      <c r="C261" s="148" t="s">
        <v>44</v>
      </c>
      <c r="D261" s="126" t="s">
        <v>498</v>
      </c>
      <c r="E261" s="147"/>
      <c r="F261" s="290">
        <f>F262+F264+F266</f>
        <v>3726177.62</v>
      </c>
    </row>
    <row r="262" spans="1:6" ht="78">
      <c r="A262" s="123" t="s">
        <v>755</v>
      </c>
      <c r="B262" s="263" t="s">
        <v>50</v>
      </c>
      <c r="C262" s="263" t="s">
        <v>44</v>
      </c>
      <c r="D262" s="112" t="s">
        <v>756</v>
      </c>
      <c r="E262" s="119"/>
      <c r="F262" s="290">
        <f>F263</f>
        <v>244209</v>
      </c>
    </row>
    <row r="263" spans="1:6" ht="30.75">
      <c r="A263" s="115" t="s">
        <v>55</v>
      </c>
      <c r="B263" s="105" t="s">
        <v>50</v>
      </c>
      <c r="C263" s="105" t="s">
        <v>44</v>
      </c>
      <c r="D263" s="114" t="s">
        <v>756</v>
      </c>
      <c r="E263" s="116">
        <v>600</v>
      </c>
      <c r="F263" s="293">
        <f>'Ведомственная 2019'!G375</f>
        <v>244209</v>
      </c>
    </row>
    <row r="264" spans="1:6" ht="62.25">
      <c r="A264" s="241" t="s">
        <v>523</v>
      </c>
      <c r="B264" s="108" t="s">
        <v>50</v>
      </c>
      <c r="C264" s="148" t="s">
        <v>44</v>
      </c>
      <c r="D264" s="126" t="s">
        <v>12</v>
      </c>
      <c r="E264" s="164"/>
      <c r="F264" s="290">
        <f>F265</f>
        <v>2290652</v>
      </c>
    </row>
    <row r="265" spans="1:6" ht="30.75">
      <c r="A265" s="239" t="s">
        <v>55</v>
      </c>
      <c r="B265" s="105" t="s">
        <v>50</v>
      </c>
      <c r="C265" s="147" t="s">
        <v>44</v>
      </c>
      <c r="D265" s="128" t="s">
        <v>12</v>
      </c>
      <c r="E265" s="147">
        <v>600</v>
      </c>
      <c r="F265" s="293">
        <f>'Ведомственная 2019'!G377</f>
        <v>2290652</v>
      </c>
    </row>
    <row r="266" spans="1:6" ht="30.75">
      <c r="A266" s="238" t="s">
        <v>797</v>
      </c>
      <c r="B266" s="270" t="s">
        <v>50</v>
      </c>
      <c r="C266" s="270" t="s">
        <v>44</v>
      </c>
      <c r="D266" s="112" t="s">
        <v>796</v>
      </c>
      <c r="E266" s="119"/>
      <c r="F266" s="290">
        <f>F267</f>
        <v>1191316.62</v>
      </c>
    </row>
    <row r="267" spans="1:6" ht="30.75">
      <c r="A267" s="239" t="s">
        <v>55</v>
      </c>
      <c r="B267" s="105" t="s">
        <v>50</v>
      </c>
      <c r="C267" s="105" t="s">
        <v>44</v>
      </c>
      <c r="D267" s="114" t="s">
        <v>796</v>
      </c>
      <c r="E267" s="116">
        <v>600</v>
      </c>
      <c r="F267" s="293">
        <f>'Ведомственная 2019'!G379</f>
        <v>1191316.62</v>
      </c>
    </row>
    <row r="268" spans="1:6" ht="30.75">
      <c r="A268" s="241" t="s">
        <v>285</v>
      </c>
      <c r="B268" s="108" t="s">
        <v>50</v>
      </c>
      <c r="C268" s="148" t="s">
        <v>44</v>
      </c>
      <c r="D268" s="126" t="s">
        <v>499</v>
      </c>
      <c r="E268" s="148"/>
      <c r="F268" s="290">
        <f>F269+F271+F273</f>
        <v>2712680</v>
      </c>
    </row>
    <row r="269" spans="1:6" ht="30.75">
      <c r="A269" s="123" t="s">
        <v>757</v>
      </c>
      <c r="B269" s="263" t="s">
        <v>50</v>
      </c>
      <c r="C269" s="263" t="s">
        <v>44</v>
      </c>
      <c r="D269" s="112" t="s">
        <v>758</v>
      </c>
      <c r="E269" s="119"/>
      <c r="F269" s="290">
        <f>F270</f>
        <v>355729</v>
      </c>
    </row>
    <row r="270" spans="1:6" ht="30.75">
      <c r="A270" s="115" t="s">
        <v>55</v>
      </c>
      <c r="B270" s="105" t="s">
        <v>50</v>
      </c>
      <c r="C270" s="105" t="s">
        <v>44</v>
      </c>
      <c r="D270" s="114" t="s">
        <v>758</v>
      </c>
      <c r="E270" s="124">
        <v>600</v>
      </c>
      <c r="F270" s="293">
        <f>'Ведомственная 2019'!G382</f>
        <v>355729</v>
      </c>
    </row>
    <row r="271" spans="1:6" ht="36" customHeight="1">
      <c r="A271" s="241" t="s">
        <v>286</v>
      </c>
      <c r="B271" s="108" t="s">
        <v>50</v>
      </c>
      <c r="C271" s="148" t="s">
        <v>44</v>
      </c>
      <c r="D271" s="112" t="s">
        <v>287</v>
      </c>
      <c r="E271" s="164"/>
      <c r="F271" s="290">
        <f>F272</f>
        <v>2324544</v>
      </c>
    </row>
    <row r="272" spans="1:6" ht="30.75">
      <c r="A272" s="239" t="s">
        <v>55</v>
      </c>
      <c r="B272" s="105" t="s">
        <v>50</v>
      </c>
      <c r="C272" s="147" t="s">
        <v>44</v>
      </c>
      <c r="D272" s="114" t="s">
        <v>287</v>
      </c>
      <c r="E272" s="147">
        <v>600</v>
      </c>
      <c r="F272" s="293">
        <f>'Ведомственная 2019'!G384</f>
        <v>2324544</v>
      </c>
    </row>
    <row r="273" spans="1:6" ht="30.75">
      <c r="A273" s="107" t="s">
        <v>773</v>
      </c>
      <c r="B273" s="267" t="s">
        <v>50</v>
      </c>
      <c r="C273" s="267" t="s">
        <v>44</v>
      </c>
      <c r="D273" s="112" t="s">
        <v>772</v>
      </c>
      <c r="E273" s="125"/>
      <c r="F273" s="290">
        <f>F274</f>
        <v>32407</v>
      </c>
    </row>
    <row r="274" spans="1:6" ht="30.75">
      <c r="A274" s="239" t="s">
        <v>55</v>
      </c>
      <c r="B274" s="105" t="s">
        <v>50</v>
      </c>
      <c r="C274" s="105" t="s">
        <v>44</v>
      </c>
      <c r="D274" s="114" t="s">
        <v>772</v>
      </c>
      <c r="E274" s="124">
        <v>600</v>
      </c>
      <c r="F274" s="293">
        <f>'Ведомственная 2019'!G386</f>
        <v>32407</v>
      </c>
    </row>
    <row r="275" spans="1:6" ht="30.75">
      <c r="A275" s="238" t="s">
        <v>705</v>
      </c>
      <c r="B275" s="262" t="s">
        <v>50</v>
      </c>
      <c r="C275" s="262" t="s">
        <v>44</v>
      </c>
      <c r="D275" s="112" t="s">
        <v>703</v>
      </c>
      <c r="E275" s="119"/>
      <c r="F275" s="290">
        <f>F276+F278</f>
        <v>1305010</v>
      </c>
    </row>
    <row r="276" spans="1:6" ht="62.25">
      <c r="A276" s="238" t="s">
        <v>760</v>
      </c>
      <c r="B276" s="263" t="s">
        <v>50</v>
      </c>
      <c r="C276" s="263" t="s">
        <v>44</v>
      </c>
      <c r="D276" s="112" t="s">
        <v>759</v>
      </c>
      <c r="E276" s="119"/>
      <c r="F276" s="290">
        <f>F277</f>
        <v>513951</v>
      </c>
    </row>
    <row r="277" spans="1:6" ht="30.75">
      <c r="A277" s="239" t="s">
        <v>55</v>
      </c>
      <c r="B277" s="105" t="s">
        <v>50</v>
      </c>
      <c r="C277" s="105" t="s">
        <v>44</v>
      </c>
      <c r="D277" s="114" t="s">
        <v>759</v>
      </c>
      <c r="E277" s="124">
        <v>600</v>
      </c>
      <c r="F277" s="290">
        <f>'Ведомственная 2019'!G389</f>
        <v>513951</v>
      </c>
    </row>
    <row r="278" spans="1:6" ht="46.5">
      <c r="A278" s="239" t="s">
        <v>706</v>
      </c>
      <c r="B278" s="262" t="s">
        <v>50</v>
      </c>
      <c r="C278" s="262" t="s">
        <v>44</v>
      </c>
      <c r="D278" s="112" t="s">
        <v>704</v>
      </c>
      <c r="E278" s="125"/>
      <c r="F278" s="290">
        <f>F279</f>
        <v>791059</v>
      </c>
    </row>
    <row r="279" spans="1:6" ht="30.75">
      <c r="A279" s="239" t="s">
        <v>55</v>
      </c>
      <c r="B279" s="105" t="s">
        <v>50</v>
      </c>
      <c r="C279" s="105" t="s">
        <v>44</v>
      </c>
      <c r="D279" s="114" t="s">
        <v>704</v>
      </c>
      <c r="E279" s="124">
        <v>600</v>
      </c>
      <c r="F279" s="293">
        <f>'Ведомственная 2019'!G391</f>
        <v>791059</v>
      </c>
    </row>
    <row r="280" spans="1:6" ht="15">
      <c r="A280" s="238" t="s">
        <v>324</v>
      </c>
      <c r="B280" s="108" t="s">
        <v>50</v>
      </c>
      <c r="C280" s="136" t="s">
        <v>45</v>
      </c>
      <c r="D280" s="114"/>
      <c r="E280" s="124"/>
      <c r="F280" s="290">
        <f>F281</f>
        <v>4415441</v>
      </c>
    </row>
    <row r="281" spans="1:6" ht="62.25">
      <c r="A281" s="126" t="s">
        <v>620</v>
      </c>
      <c r="B281" s="108" t="s">
        <v>50</v>
      </c>
      <c r="C281" s="136" t="s">
        <v>45</v>
      </c>
      <c r="D281" s="140" t="s">
        <v>460</v>
      </c>
      <c r="E281" s="164"/>
      <c r="F281" s="290">
        <f>F282</f>
        <v>4415441</v>
      </c>
    </row>
    <row r="282" spans="1:6" ht="30.75">
      <c r="A282" s="126" t="s">
        <v>288</v>
      </c>
      <c r="B282" s="108" t="s">
        <v>50</v>
      </c>
      <c r="C282" s="136" t="s">
        <v>45</v>
      </c>
      <c r="D282" s="112" t="s">
        <v>500</v>
      </c>
      <c r="E282" s="164"/>
      <c r="F282" s="290">
        <f>F283</f>
        <v>4415441</v>
      </c>
    </row>
    <row r="283" spans="1:6" ht="30.75">
      <c r="A283" s="238" t="s">
        <v>192</v>
      </c>
      <c r="B283" s="108" t="s">
        <v>50</v>
      </c>
      <c r="C283" s="136" t="s">
        <v>45</v>
      </c>
      <c r="D283" s="170" t="s">
        <v>289</v>
      </c>
      <c r="E283" s="164"/>
      <c r="F283" s="290">
        <f>F284+F285</f>
        <v>4415441</v>
      </c>
    </row>
    <row r="284" spans="1:6" ht="62.25">
      <c r="A284" s="239" t="s">
        <v>54</v>
      </c>
      <c r="B284" s="105" t="s">
        <v>50</v>
      </c>
      <c r="C284" s="137" t="s">
        <v>45</v>
      </c>
      <c r="D284" s="166" t="s">
        <v>289</v>
      </c>
      <c r="E284" s="147">
        <v>100</v>
      </c>
      <c r="F284" s="293">
        <f>'Ведомственная 2019'!G397</f>
        <v>4157941</v>
      </c>
    </row>
    <row r="285" spans="1:6" ht="30.75">
      <c r="A285" s="239" t="s">
        <v>185</v>
      </c>
      <c r="B285" s="105" t="s">
        <v>50</v>
      </c>
      <c r="C285" s="137" t="s">
        <v>45</v>
      </c>
      <c r="D285" s="166" t="s">
        <v>289</v>
      </c>
      <c r="E285" s="147">
        <v>200</v>
      </c>
      <c r="F285" s="293">
        <f>'Ведомственная 2019'!G398</f>
        <v>257500</v>
      </c>
    </row>
    <row r="286" spans="1:6" ht="15">
      <c r="A286" s="238" t="s">
        <v>331</v>
      </c>
      <c r="B286" s="108" t="s">
        <v>50</v>
      </c>
      <c r="C286" s="148" t="s">
        <v>50</v>
      </c>
      <c r="D286" s="164" t="s">
        <v>364</v>
      </c>
      <c r="E286" s="164"/>
      <c r="F286" s="290">
        <f>F287</f>
        <v>3315270</v>
      </c>
    </row>
    <row r="287" spans="1:6" ht="66.75" customHeight="1">
      <c r="A287" s="126" t="s">
        <v>621</v>
      </c>
      <c r="B287" s="108" t="s">
        <v>50</v>
      </c>
      <c r="C287" s="148" t="s">
        <v>50</v>
      </c>
      <c r="D287" s="140" t="s">
        <v>446</v>
      </c>
      <c r="E287" s="164"/>
      <c r="F287" s="290">
        <f>F288+F296</f>
        <v>3315270</v>
      </c>
    </row>
    <row r="288" spans="1:6" ht="93">
      <c r="A288" s="238" t="s">
        <v>622</v>
      </c>
      <c r="B288" s="108" t="s">
        <v>50</v>
      </c>
      <c r="C288" s="148" t="s">
        <v>50</v>
      </c>
      <c r="D288" s="140" t="s">
        <v>459</v>
      </c>
      <c r="E288" s="164"/>
      <c r="F288" s="290">
        <f>F289+F293</f>
        <v>145000</v>
      </c>
    </row>
    <row r="289" spans="1:6" ht="34.5" customHeight="1">
      <c r="A289" s="241" t="s">
        <v>236</v>
      </c>
      <c r="B289" s="108" t="s">
        <v>50</v>
      </c>
      <c r="C289" s="148" t="s">
        <v>50</v>
      </c>
      <c r="D289" s="126" t="s">
        <v>501</v>
      </c>
      <c r="E289" s="164"/>
      <c r="F289" s="290">
        <f>F290</f>
        <v>93000</v>
      </c>
    </row>
    <row r="290" spans="1:6" ht="15">
      <c r="A290" s="238" t="s">
        <v>22</v>
      </c>
      <c r="B290" s="108" t="s">
        <v>50</v>
      </c>
      <c r="C290" s="148" t="s">
        <v>50</v>
      </c>
      <c r="D290" s="126" t="s">
        <v>237</v>
      </c>
      <c r="E290" s="164"/>
      <c r="F290" s="290">
        <f>F291+F292</f>
        <v>93000</v>
      </c>
    </row>
    <row r="291" spans="1:6" ht="30.75">
      <c r="A291" s="239" t="s">
        <v>185</v>
      </c>
      <c r="B291" s="105" t="s">
        <v>50</v>
      </c>
      <c r="C291" s="147" t="s">
        <v>50</v>
      </c>
      <c r="D291" s="128" t="s">
        <v>237</v>
      </c>
      <c r="E291" s="147">
        <v>200</v>
      </c>
      <c r="F291" s="293">
        <f>'Ведомственная 2019'!G237</f>
        <v>50000</v>
      </c>
    </row>
    <row r="292" spans="1:6" ht="15">
      <c r="A292" s="239" t="s">
        <v>327</v>
      </c>
      <c r="B292" s="105" t="s">
        <v>50</v>
      </c>
      <c r="C292" s="147" t="s">
        <v>50</v>
      </c>
      <c r="D292" s="128" t="s">
        <v>237</v>
      </c>
      <c r="E292" s="147">
        <v>300</v>
      </c>
      <c r="F292" s="293">
        <f>'Ведомственная 2019'!G238</f>
        <v>43000</v>
      </c>
    </row>
    <row r="293" spans="1:6" ht="62.25">
      <c r="A293" s="241" t="s">
        <v>62</v>
      </c>
      <c r="B293" s="108" t="s">
        <v>50</v>
      </c>
      <c r="C293" s="148" t="s">
        <v>50</v>
      </c>
      <c r="D293" s="126" t="s">
        <v>502</v>
      </c>
      <c r="E293" s="148"/>
      <c r="F293" s="290">
        <f>F294</f>
        <v>52000</v>
      </c>
    </row>
    <row r="294" spans="1:6" ht="15">
      <c r="A294" s="239" t="s">
        <v>22</v>
      </c>
      <c r="B294" s="105" t="s">
        <v>50</v>
      </c>
      <c r="C294" s="147" t="s">
        <v>50</v>
      </c>
      <c r="D294" s="128" t="s">
        <v>238</v>
      </c>
      <c r="E294" s="147"/>
      <c r="F294" s="293">
        <f>F295</f>
        <v>52000</v>
      </c>
    </row>
    <row r="295" spans="1:6" ht="30.75">
      <c r="A295" s="239" t="s">
        <v>185</v>
      </c>
      <c r="B295" s="105" t="s">
        <v>50</v>
      </c>
      <c r="C295" s="147" t="s">
        <v>50</v>
      </c>
      <c r="D295" s="128" t="s">
        <v>238</v>
      </c>
      <c r="E295" s="147" t="s">
        <v>196</v>
      </c>
      <c r="F295" s="293">
        <f>'Ведомственная 2019'!G241</f>
        <v>52000</v>
      </c>
    </row>
    <row r="296" spans="1:6" ht="81" customHeight="1">
      <c r="A296" s="126" t="s">
        <v>623</v>
      </c>
      <c r="B296" s="108" t="s">
        <v>50</v>
      </c>
      <c r="C296" s="148" t="s">
        <v>50</v>
      </c>
      <c r="D296" s="140" t="s">
        <v>458</v>
      </c>
      <c r="E296" s="164"/>
      <c r="F296" s="290">
        <f>F297</f>
        <v>3170270</v>
      </c>
    </row>
    <row r="297" spans="1:6" ht="30.75">
      <c r="A297" s="238" t="s">
        <v>369</v>
      </c>
      <c r="B297" s="108" t="s">
        <v>50</v>
      </c>
      <c r="C297" s="148" t="s">
        <v>50</v>
      </c>
      <c r="D297" s="112" t="s">
        <v>503</v>
      </c>
      <c r="E297" s="164"/>
      <c r="F297" s="290">
        <f>F298+F300+F302+F305</f>
        <v>3170270</v>
      </c>
    </row>
    <row r="298" spans="1:6" ht="30.75">
      <c r="A298" s="238" t="s">
        <v>192</v>
      </c>
      <c r="B298" s="108" t="s">
        <v>50</v>
      </c>
      <c r="C298" s="108" t="s">
        <v>50</v>
      </c>
      <c r="D298" s="112" t="s">
        <v>253</v>
      </c>
      <c r="E298" s="119"/>
      <c r="F298" s="290">
        <f>F299</f>
        <v>2199379</v>
      </c>
    </row>
    <row r="299" spans="1:6" ht="30.75">
      <c r="A299" s="239" t="s">
        <v>55</v>
      </c>
      <c r="B299" s="105" t="s">
        <v>50</v>
      </c>
      <c r="C299" s="105" t="s">
        <v>50</v>
      </c>
      <c r="D299" s="114" t="s">
        <v>253</v>
      </c>
      <c r="E299" s="116">
        <v>600</v>
      </c>
      <c r="F299" s="293">
        <f>'Ведомственная 2019'!G404</f>
        <v>2199379</v>
      </c>
    </row>
    <row r="300" spans="1:6" ht="15">
      <c r="A300" s="238" t="s">
        <v>256</v>
      </c>
      <c r="B300" s="108" t="s">
        <v>50</v>
      </c>
      <c r="C300" s="148" t="s">
        <v>50</v>
      </c>
      <c r="D300" s="170" t="s">
        <v>241</v>
      </c>
      <c r="E300" s="148"/>
      <c r="F300" s="290">
        <f>F301</f>
        <v>30000</v>
      </c>
    </row>
    <row r="301" spans="1:6" ht="30.75">
      <c r="A301" s="239" t="s">
        <v>185</v>
      </c>
      <c r="B301" s="105" t="s">
        <v>50</v>
      </c>
      <c r="C301" s="147" t="s">
        <v>50</v>
      </c>
      <c r="D301" s="166" t="s">
        <v>241</v>
      </c>
      <c r="E301" s="147" t="s">
        <v>196</v>
      </c>
      <c r="F301" s="293">
        <f>'Ведомственная 2019'!G245</f>
        <v>30000</v>
      </c>
    </row>
    <row r="302" spans="1:6" ht="15">
      <c r="A302" s="146" t="s">
        <v>753</v>
      </c>
      <c r="B302" s="263" t="s">
        <v>50</v>
      </c>
      <c r="C302" s="148" t="s">
        <v>50</v>
      </c>
      <c r="D302" s="112" t="s">
        <v>754</v>
      </c>
      <c r="E302" s="148"/>
      <c r="F302" s="290">
        <f>F303+F304</f>
        <v>336955</v>
      </c>
    </row>
    <row r="303" spans="1:6" ht="15">
      <c r="A303" s="239" t="s">
        <v>327</v>
      </c>
      <c r="B303" s="105" t="s">
        <v>50</v>
      </c>
      <c r="C303" s="147" t="s">
        <v>50</v>
      </c>
      <c r="D303" s="114" t="s">
        <v>754</v>
      </c>
      <c r="E303" s="147" t="s">
        <v>370</v>
      </c>
      <c r="F303" s="293">
        <f>'Ведомственная 2019'!G247</f>
        <v>187716</v>
      </c>
    </row>
    <row r="304" spans="1:6" ht="30.75">
      <c r="A304" s="239" t="s">
        <v>55</v>
      </c>
      <c r="B304" s="105" t="s">
        <v>50</v>
      </c>
      <c r="C304" s="147" t="s">
        <v>50</v>
      </c>
      <c r="D304" s="114" t="s">
        <v>754</v>
      </c>
      <c r="E304" s="147" t="s">
        <v>371</v>
      </c>
      <c r="F304" s="293">
        <f>'Ведомственная 2019'!G406</f>
        <v>149239</v>
      </c>
    </row>
    <row r="305" spans="1:6" ht="30.75">
      <c r="A305" s="238" t="s">
        <v>240</v>
      </c>
      <c r="B305" s="108" t="s">
        <v>50</v>
      </c>
      <c r="C305" s="148" t="s">
        <v>50</v>
      </c>
      <c r="D305" s="112" t="s">
        <v>242</v>
      </c>
      <c r="E305" s="167"/>
      <c r="F305" s="290">
        <f>F306+F307</f>
        <v>603936</v>
      </c>
    </row>
    <row r="306" spans="1:6" ht="15">
      <c r="A306" s="239" t="s">
        <v>327</v>
      </c>
      <c r="B306" s="105" t="s">
        <v>50</v>
      </c>
      <c r="C306" s="147" t="s">
        <v>50</v>
      </c>
      <c r="D306" s="114" t="s">
        <v>242</v>
      </c>
      <c r="E306" s="147" t="s">
        <v>370</v>
      </c>
      <c r="F306" s="293">
        <f>'Ведомственная 2019'!G249</f>
        <v>336655</v>
      </c>
    </row>
    <row r="307" spans="1:6" ht="30.75">
      <c r="A307" s="239" t="s">
        <v>55</v>
      </c>
      <c r="B307" s="105" t="s">
        <v>50</v>
      </c>
      <c r="C307" s="147" t="s">
        <v>50</v>
      </c>
      <c r="D307" s="114" t="s">
        <v>242</v>
      </c>
      <c r="E307" s="147" t="s">
        <v>371</v>
      </c>
      <c r="F307" s="293">
        <f>'Ведомственная 2019'!G408</f>
        <v>267281</v>
      </c>
    </row>
    <row r="308" spans="1:6" ht="15">
      <c r="A308" s="238" t="s">
        <v>19</v>
      </c>
      <c r="B308" s="108" t="s">
        <v>50</v>
      </c>
      <c r="C308" s="148" t="s">
        <v>48</v>
      </c>
      <c r="D308" s="164" t="s">
        <v>364</v>
      </c>
      <c r="E308" s="164"/>
      <c r="F308" s="290">
        <f>F309</f>
        <v>5148488</v>
      </c>
    </row>
    <row r="309" spans="1:6" ht="30.75">
      <c r="A309" s="126" t="s">
        <v>618</v>
      </c>
      <c r="B309" s="108" t="s">
        <v>50</v>
      </c>
      <c r="C309" s="108" t="s">
        <v>48</v>
      </c>
      <c r="D309" s="140" t="s">
        <v>445</v>
      </c>
      <c r="E309" s="127"/>
      <c r="F309" s="290">
        <f>F310</f>
        <v>5148488</v>
      </c>
    </row>
    <row r="310" spans="1:6" ht="62.25">
      <c r="A310" s="126" t="s">
        <v>624</v>
      </c>
      <c r="B310" s="108" t="s">
        <v>50</v>
      </c>
      <c r="C310" s="108" t="s">
        <v>48</v>
      </c>
      <c r="D310" s="140" t="s">
        <v>457</v>
      </c>
      <c r="E310" s="127"/>
      <c r="F310" s="290">
        <f>F311+F316</f>
        <v>5148488</v>
      </c>
    </row>
    <row r="311" spans="1:6" ht="78">
      <c r="A311" s="241" t="s">
        <v>625</v>
      </c>
      <c r="B311" s="108" t="s">
        <v>50</v>
      </c>
      <c r="C311" s="108" t="s">
        <v>48</v>
      </c>
      <c r="D311" s="112" t="s">
        <v>504</v>
      </c>
      <c r="E311" s="125"/>
      <c r="F311" s="290">
        <f>F312</f>
        <v>5123704</v>
      </c>
    </row>
    <row r="312" spans="1:6" ht="30.75">
      <c r="A312" s="239" t="s">
        <v>192</v>
      </c>
      <c r="B312" s="105" t="s">
        <v>50</v>
      </c>
      <c r="C312" s="105" t="s">
        <v>48</v>
      </c>
      <c r="D312" s="128" t="s">
        <v>291</v>
      </c>
      <c r="E312" s="124"/>
      <c r="F312" s="293">
        <f>F313+F314+F315</f>
        <v>5123704</v>
      </c>
    </row>
    <row r="313" spans="1:6" ht="62.25">
      <c r="A313" s="239" t="s">
        <v>54</v>
      </c>
      <c r="B313" s="105" t="s">
        <v>50</v>
      </c>
      <c r="C313" s="105" t="s">
        <v>48</v>
      </c>
      <c r="D313" s="128" t="s">
        <v>291</v>
      </c>
      <c r="E313" s="129">
        <v>100</v>
      </c>
      <c r="F313" s="293">
        <f>'Ведомственная 2019'!G414</f>
        <v>4803204</v>
      </c>
    </row>
    <row r="314" spans="1:6" ht="30.75">
      <c r="A314" s="239" t="s">
        <v>185</v>
      </c>
      <c r="B314" s="105" t="s">
        <v>50</v>
      </c>
      <c r="C314" s="105" t="s">
        <v>48</v>
      </c>
      <c r="D314" s="128" t="s">
        <v>291</v>
      </c>
      <c r="E314" s="129">
        <v>200</v>
      </c>
      <c r="F314" s="293">
        <f>'Ведомственная 2019'!G415</f>
        <v>318149</v>
      </c>
    </row>
    <row r="315" spans="1:6" ht="15">
      <c r="A315" s="239" t="s">
        <v>306</v>
      </c>
      <c r="B315" s="105" t="s">
        <v>50</v>
      </c>
      <c r="C315" s="105" t="s">
        <v>48</v>
      </c>
      <c r="D315" s="128" t="s">
        <v>291</v>
      </c>
      <c r="E315" s="129">
        <v>800</v>
      </c>
      <c r="F315" s="293">
        <f>'Ведомственная 2019'!G416</f>
        <v>2351</v>
      </c>
    </row>
    <row r="316" spans="1:6" ht="30.75">
      <c r="A316" s="241" t="s">
        <v>290</v>
      </c>
      <c r="B316" s="108" t="s">
        <v>50</v>
      </c>
      <c r="C316" s="108" t="s">
        <v>48</v>
      </c>
      <c r="D316" s="126" t="s">
        <v>505</v>
      </c>
      <c r="E316" s="127"/>
      <c r="F316" s="290">
        <f>F317</f>
        <v>24784</v>
      </c>
    </row>
    <row r="317" spans="1:6" ht="46.5">
      <c r="A317" s="128" t="s">
        <v>255</v>
      </c>
      <c r="B317" s="105" t="s">
        <v>50</v>
      </c>
      <c r="C317" s="105" t="s">
        <v>48</v>
      </c>
      <c r="D317" s="128" t="s">
        <v>292</v>
      </c>
      <c r="E317" s="124"/>
      <c r="F317" s="293">
        <f>F318</f>
        <v>24784</v>
      </c>
    </row>
    <row r="318" spans="1:6" ht="62.25">
      <c r="A318" s="239" t="s">
        <v>54</v>
      </c>
      <c r="B318" s="105" t="s">
        <v>50</v>
      </c>
      <c r="C318" s="105" t="s">
        <v>48</v>
      </c>
      <c r="D318" s="128" t="s">
        <v>292</v>
      </c>
      <c r="E318" s="129">
        <v>100</v>
      </c>
      <c r="F318" s="293">
        <f>'Ведомственная 2019'!G419</f>
        <v>24784</v>
      </c>
    </row>
    <row r="319" spans="1:6" ht="15">
      <c r="A319" s="238" t="s">
        <v>329</v>
      </c>
      <c r="B319" s="108" t="s">
        <v>51</v>
      </c>
      <c r="C319" s="105"/>
      <c r="D319" s="164" t="s">
        <v>364</v>
      </c>
      <c r="E319" s="164"/>
      <c r="F319" s="290">
        <f>F320+F338</f>
        <v>29855240</v>
      </c>
    </row>
    <row r="320" spans="1:6" ht="15">
      <c r="A320" s="238" t="s">
        <v>20</v>
      </c>
      <c r="B320" s="108" t="s">
        <v>51</v>
      </c>
      <c r="C320" s="148" t="s">
        <v>43</v>
      </c>
      <c r="D320" s="164" t="s">
        <v>364</v>
      </c>
      <c r="E320" s="164"/>
      <c r="F320" s="290">
        <f>F321+F334</f>
        <v>28283550</v>
      </c>
    </row>
    <row r="321" spans="1:6" ht="30.75">
      <c r="A321" s="126" t="s">
        <v>626</v>
      </c>
      <c r="B321" s="108" t="s">
        <v>51</v>
      </c>
      <c r="C321" s="148" t="s">
        <v>43</v>
      </c>
      <c r="D321" s="140" t="s">
        <v>447</v>
      </c>
      <c r="E321" s="167"/>
      <c r="F321" s="290">
        <f>F322+F328</f>
        <v>28250550</v>
      </c>
    </row>
    <row r="322" spans="1:6" ht="46.5">
      <c r="A322" s="126" t="s">
        <v>627</v>
      </c>
      <c r="B322" s="108" t="s">
        <v>51</v>
      </c>
      <c r="C322" s="148" t="s">
        <v>43</v>
      </c>
      <c r="D322" s="112" t="s">
        <v>456</v>
      </c>
      <c r="E322" s="167"/>
      <c r="F322" s="290">
        <f>F323</f>
        <v>10060450</v>
      </c>
    </row>
    <row r="323" spans="1:6" ht="78">
      <c r="A323" s="126" t="s">
        <v>294</v>
      </c>
      <c r="B323" s="108" t="s">
        <v>51</v>
      </c>
      <c r="C323" s="148" t="s">
        <v>43</v>
      </c>
      <c r="D323" s="112" t="s">
        <v>506</v>
      </c>
      <c r="E323" s="167"/>
      <c r="F323" s="290">
        <f>F324+F326</f>
        <v>10060450</v>
      </c>
    </row>
    <row r="324" spans="1:6" ht="36" customHeight="1">
      <c r="A324" s="238" t="s">
        <v>192</v>
      </c>
      <c r="B324" s="266" t="s">
        <v>51</v>
      </c>
      <c r="C324" s="148" t="s">
        <v>43</v>
      </c>
      <c r="D324" s="112" t="s">
        <v>295</v>
      </c>
      <c r="E324" s="164"/>
      <c r="F324" s="290">
        <f>F325</f>
        <v>9520450</v>
      </c>
    </row>
    <row r="325" spans="1:6" ht="30.75">
      <c r="A325" s="239" t="s">
        <v>55</v>
      </c>
      <c r="B325" s="105" t="s">
        <v>51</v>
      </c>
      <c r="C325" s="147" t="s">
        <v>43</v>
      </c>
      <c r="D325" s="114" t="s">
        <v>295</v>
      </c>
      <c r="E325" s="147" t="s">
        <v>371</v>
      </c>
      <c r="F325" s="293">
        <f>'Ведомственная 2019'!G440</f>
        <v>9520450</v>
      </c>
    </row>
    <row r="326" spans="1:6" ht="30.75">
      <c r="A326" s="107" t="s">
        <v>765</v>
      </c>
      <c r="B326" s="266" t="s">
        <v>51</v>
      </c>
      <c r="C326" s="266" t="s">
        <v>43</v>
      </c>
      <c r="D326" s="117" t="s">
        <v>764</v>
      </c>
      <c r="E326" s="125"/>
      <c r="F326" s="290">
        <f>F327</f>
        <v>540000</v>
      </c>
    </row>
    <row r="327" spans="1:6" ht="30.75">
      <c r="A327" s="115" t="s">
        <v>55</v>
      </c>
      <c r="B327" s="105" t="s">
        <v>51</v>
      </c>
      <c r="C327" s="105" t="s">
        <v>43</v>
      </c>
      <c r="D327" s="134" t="s">
        <v>764</v>
      </c>
      <c r="E327" s="124">
        <v>600</v>
      </c>
      <c r="F327" s="293">
        <f>'Ведомственная 2019'!G442</f>
        <v>540000</v>
      </c>
    </row>
    <row r="328" spans="1:6" ht="46.5">
      <c r="A328" s="126" t="s">
        <v>628</v>
      </c>
      <c r="B328" s="108" t="s">
        <v>51</v>
      </c>
      <c r="C328" s="148" t="s">
        <v>43</v>
      </c>
      <c r="D328" s="140" t="s">
        <v>455</v>
      </c>
      <c r="E328" s="164"/>
      <c r="F328" s="290">
        <f>F329</f>
        <v>18190100</v>
      </c>
    </row>
    <row r="329" spans="1:6" ht="15">
      <c r="A329" s="241" t="s">
        <v>296</v>
      </c>
      <c r="B329" s="108" t="s">
        <v>51</v>
      </c>
      <c r="C329" s="148" t="s">
        <v>43</v>
      </c>
      <c r="D329" s="112" t="s">
        <v>507</v>
      </c>
      <c r="E329" s="164"/>
      <c r="F329" s="290">
        <f>F330</f>
        <v>18190100</v>
      </c>
    </row>
    <row r="330" spans="1:6" ht="30.75">
      <c r="A330" s="239" t="s">
        <v>192</v>
      </c>
      <c r="B330" s="105" t="s">
        <v>51</v>
      </c>
      <c r="C330" s="147" t="s">
        <v>43</v>
      </c>
      <c r="D330" s="114" t="s">
        <v>297</v>
      </c>
      <c r="E330" s="167"/>
      <c r="F330" s="293">
        <f>F331+F332+F333</f>
        <v>18190100</v>
      </c>
    </row>
    <row r="331" spans="1:6" ht="62.25">
      <c r="A331" s="239" t="s">
        <v>54</v>
      </c>
      <c r="B331" s="105" t="s">
        <v>51</v>
      </c>
      <c r="C331" s="147" t="s">
        <v>43</v>
      </c>
      <c r="D331" s="114" t="s">
        <v>297</v>
      </c>
      <c r="E331" s="147">
        <v>100</v>
      </c>
      <c r="F331" s="293">
        <f>'Ведомственная 2019'!G446</f>
        <v>16455547</v>
      </c>
    </row>
    <row r="332" spans="1:6" ht="30.75">
      <c r="A332" s="239" t="s">
        <v>185</v>
      </c>
      <c r="B332" s="105" t="s">
        <v>51</v>
      </c>
      <c r="C332" s="147" t="s">
        <v>43</v>
      </c>
      <c r="D332" s="114" t="s">
        <v>297</v>
      </c>
      <c r="E332" s="147">
        <v>200</v>
      </c>
      <c r="F332" s="293">
        <f>'Ведомственная 2019'!G447</f>
        <v>1637517</v>
      </c>
    </row>
    <row r="333" spans="1:6" ht="15">
      <c r="A333" s="239" t="s">
        <v>306</v>
      </c>
      <c r="B333" s="105" t="s">
        <v>51</v>
      </c>
      <c r="C333" s="147" t="s">
        <v>43</v>
      </c>
      <c r="D333" s="114" t="s">
        <v>297</v>
      </c>
      <c r="E333" s="147">
        <v>800</v>
      </c>
      <c r="F333" s="293">
        <f>'Ведомственная 2019'!G448</f>
        <v>97036</v>
      </c>
    </row>
    <row r="334" spans="1:6" ht="30.75">
      <c r="A334" s="107" t="s">
        <v>38</v>
      </c>
      <c r="B334" s="257" t="s">
        <v>51</v>
      </c>
      <c r="C334" s="257" t="s">
        <v>43</v>
      </c>
      <c r="D334" s="117" t="s">
        <v>427</v>
      </c>
      <c r="E334" s="119"/>
      <c r="F334" s="290">
        <f>F335</f>
        <v>33000</v>
      </c>
    </row>
    <row r="335" spans="1:6" ht="30.75">
      <c r="A335" s="107" t="s">
        <v>5</v>
      </c>
      <c r="B335" s="257" t="s">
        <v>51</v>
      </c>
      <c r="C335" s="257" t="s">
        <v>43</v>
      </c>
      <c r="D335" s="117" t="s">
        <v>428</v>
      </c>
      <c r="E335" s="119"/>
      <c r="F335" s="290">
        <f>F336</f>
        <v>33000</v>
      </c>
    </row>
    <row r="336" spans="1:6" ht="108.75">
      <c r="A336" s="107" t="s">
        <v>663</v>
      </c>
      <c r="B336" s="257" t="s">
        <v>51</v>
      </c>
      <c r="C336" s="257" t="s">
        <v>43</v>
      </c>
      <c r="D336" s="112" t="s">
        <v>662</v>
      </c>
      <c r="E336" s="119"/>
      <c r="F336" s="290">
        <f>F337</f>
        <v>33000</v>
      </c>
    </row>
    <row r="337" spans="1:6" ht="15">
      <c r="A337" s="122" t="s">
        <v>326</v>
      </c>
      <c r="B337" s="105" t="s">
        <v>51</v>
      </c>
      <c r="C337" s="105" t="s">
        <v>43</v>
      </c>
      <c r="D337" s="114" t="s">
        <v>662</v>
      </c>
      <c r="E337" s="116">
        <v>500</v>
      </c>
      <c r="F337" s="293">
        <f>'Ведомственная 2019'!G255</f>
        <v>33000</v>
      </c>
    </row>
    <row r="338" spans="1:6" ht="15">
      <c r="A338" s="238" t="s">
        <v>186</v>
      </c>
      <c r="B338" s="108" t="s">
        <v>51</v>
      </c>
      <c r="C338" s="148" t="s">
        <v>46</v>
      </c>
      <c r="D338" s="164" t="s">
        <v>364</v>
      </c>
      <c r="E338" s="164"/>
      <c r="F338" s="290">
        <f>F339</f>
        <v>1571690</v>
      </c>
    </row>
    <row r="339" spans="1:6" ht="30.75">
      <c r="A339" s="126" t="s">
        <v>626</v>
      </c>
      <c r="B339" s="108" t="s">
        <v>51</v>
      </c>
      <c r="C339" s="148" t="s">
        <v>46</v>
      </c>
      <c r="D339" s="140" t="s">
        <v>447</v>
      </c>
      <c r="E339" s="127"/>
      <c r="F339" s="290">
        <f>F340</f>
        <v>1571690</v>
      </c>
    </row>
    <row r="340" spans="1:6" ht="62.25">
      <c r="A340" s="126" t="s">
        <v>629</v>
      </c>
      <c r="B340" s="108" t="s">
        <v>51</v>
      </c>
      <c r="C340" s="148" t="s">
        <v>46</v>
      </c>
      <c r="D340" s="112" t="s">
        <v>454</v>
      </c>
      <c r="E340" s="129"/>
      <c r="F340" s="290">
        <f>F341+F345</f>
        <v>1571690</v>
      </c>
    </row>
    <row r="341" spans="1:6" ht="30.75">
      <c r="A341" s="241" t="s">
        <v>298</v>
      </c>
      <c r="B341" s="108" t="s">
        <v>51</v>
      </c>
      <c r="C341" s="108" t="s">
        <v>46</v>
      </c>
      <c r="D341" s="112" t="s">
        <v>508</v>
      </c>
      <c r="E341" s="125"/>
      <c r="F341" s="290">
        <f>F342</f>
        <v>1518818</v>
      </c>
    </row>
    <row r="342" spans="1:6" ht="30.75">
      <c r="A342" s="239" t="s">
        <v>192</v>
      </c>
      <c r="B342" s="105" t="s">
        <v>51</v>
      </c>
      <c r="C342" s="105" t="s">
        <v>46</v>
      </c>
      <c r="D342" s="166" t="s">
        <v>299</v>
      </c>
      <c r="E342" s="125"/>
      <c r="F342" s="293">
        <f>F343+F344</f>
        <v>1518818</v>
      </c>
    </row>
    <row r="343" spans="1:6" ht="62.25">
      <c r="A343" s="239" t="s">
        <v>54</v>
      </c>
      <c r="B343" s="105" t="s">
        <v>51</v>
      </c>
      <c r="C343" s="105" t="s">
        <v>46</v>
      </c>
      <c r="D343" s="166" t="s">
        <v>299</v>
      </c>
      <c r="E343" s="124">
        <v>100</v>
      </c>
      <c r="F343" s="293">
        <f>'Ведомственная 2019'!G454</f>
        <v>1379418</v>
      </c>
    </row>
    <row r="344" spans="1:6" ht="30.75">
      <c r="A344" s="239" t="s">
        <v>185</v>
      </c>
      <c r="B344" s="105" t="s">
        <v>51</v>
      </c>
      <c r="C344" s="105" t="s">
        <v>46</v>
      </c>
      <c r="D344" s="166" t="s">
        <v>299</v>
      </c>
      <c r="E344" s="124">
        <v>200</v>
      </c>
      <c r="F344" s="293">
        <f>'Ведомственная 2019'!G455</f>
        <v>139400</v>
      </c>
    </row>
    <row r="345" spans="1:6" ht="30.75">
      <c r="A345" s="241" t="s">
        <v>300</v>
      </c>
      <c r="B345" s="108" t="s">
        <v>51</v>
      </c>
      <c r="C345" s="108" t="s">
        <v>46</v>
      </c>
      <c r="D345" s="112" t="s">
        <v>509</v>
      </c>
      <c r="E345" s="125"/>
      <c r="F345" s="290">
        <f>F346</f>
        <v>52872</v>
      </c>
    </row>
    <row r="346" spans="1:6" ht="49.5" customHeight="1">
      <c r="A346" s="239" t="s">
        <v>301</v>
      </c>
      <c r="B346" s="105" t="s">
        <v>51</v>
      </c>
      <c r="C346" s="105" t="s">
        <v>46</v>
      </c>
      <c r="D346" s="114" t="s">
        <v>534</v>
      </c>
      <c r="E346" s="124"/>
      <c r="F346" s="293">
        <f>F347</f>
        <v>52872</v>
      </c>
    </row>
    <row r="347" spans="1:6" ht="62.25">
      <c r="A347" s="239" t="s">
        <v>54</v>
      </c>
      <c r="B347" s="105" t="s">
        <v>51</v>
      </c>
      <c r="C347" s="105" t="s">
        <v>46</v>
      </c>
      <c r="D347" s="114" t="s">
        <v>534</v>
      </c>
      <c r="E347" s="124">
        <v>100</v>
      </c>
      <c r="F347" s="293">
        <f>'Ведомственная 2019'!G458</f>
        <v>52872</v>
      </c>
    </row>
    <row r="348" spans="1:6" ht="15">
      <c r="A348" s="238" t="s">
        <v>152</v>
      </c>
      <c r="B348" s="136" t="s">
        <v>48</v>
      </c>
      <c r="C348" s="137"/>
      <c r="D348" s="114"/>
      <c r="E348" s="116"/>
      <c r="F348" s="290">
        <f aca="true" t="shared" si="0" ref="F348:F353">F349</f>
        <v>344159</v>
      </c>
    </row>
    <row r="349" spans="1:6" ht="15">
      <c r="A349" s="238" t="s">
        <v>119</v>
      </c>
      <c r="B349" s="136" t="s">
        <v>48</v>
      </c>
      <c r="C349" s="108" t="s">
        <v>50</v>
      </c>
      <c r="D349" s="114"/>
      <c r="E349" s="116"/>
      <c r="F349" s="290">
        <f t="shared" si="0"/>
        <v>344159</v>
      </c>
    </row>
    <row r="350" spans="1:6" ht="62.25">
      <c r="A350" s="238" t="s">
        <v>766</v>
      </c>
      <c r="B350" s="136" t="s">
        <v>48</v>
      </c>
      <c r="C350" s="108" t="s">
        <v>50</v>
      </c>
      <c r="D350" s="117" t="s">
        <v>425</v>
      </c>
      <c r="E350" s="119"/>
      <c r="F350" s="290">
        <f t="shared" si="0"/>
        <v>344159</v>
      </c>
    </row>
    <row r="351" spans="1:6" ht="108.75">
      <c r="A351" s="238" t="s">
        <v>767</v>
      </c>
      <c r="B351" s="136" t="s">
        <v>48</v>
      </c>
      <c r="C351" s="108" t="s">
        <v>50</v>
      </c>
      <c r="D351" s="117" t="s">
        <v>426</v>
      </c>
      <c r="E351" s="108"/>
      <c r="F351" s="290">
        <f t="shared" si="0"/>
        <v>344159</v>
      </c>
    </row>
    <row r="352" spans="1:6" ht="62.25">
      <c r="A352" s="238" t="s">
        <v>768</v>
      </c>
      <c r="B352" s="136" t="s">
        <v>48</v>
      </c>
      <c r="C352" s="108" t="s">
        <v>50</v>
      </c>
      <c r="D352" s="117" t="s">
        <v>510</v>
      </c>
      <c r="E352" s="108"/>
      <c r="F352" s="290">
        <f t="shared" si="0"/>
        <v>344159</v>
      </c>
    </row>
    <row r="353" spans="1:6" ht="30.75">
      <c r="A353" s="146" t="s">
        <v>769</v>
      </c>
      <c r="B353" s="136" t="s">
        <v>48</v>
      </c>
      <c r="C353" s="108" t="s">
        <v>50</v>
      </c>
      <c r="D353" s="117" t="s">
        <v>153</v>
      </c>
      <c r="E353" s="108"/>
      <c r="F353" s="290">
        <f t="shared" si="0"/>
        <v>344159</v>
      </c>
    </row>
    <row r="354" spans="1:6" ht="30.75">
      <c r="A354" s="239" t="s">
        <v>185</v>
      </c>
      <c r="B354" s="137" t="s">
        <v>48</v>
      </c>
      <c r="C354" s="105" t="s">
        <v>50</v>
      </c>
      <c r="D354" s="134" t="s">
        <v>153</v>
      </c>
      <c r="E354" s="116">
        <v>200</v>
      </c>
      <c r="F354" s="293">
        <f>'Ведомственная 2019'!G262</f>
        <v>344159</v>
      </c>
    </row>
    <row r="355" spans="1:6" ht="15">
      <c r="A355" s="238" t="s">
        <v>198</v>
      </c>
      <c r="B355" s="108" t="s">
        <v>52</v>
      </c>
      <c r="C355" s="105"/>
      <c r="D355" s="164"/>
      <c r="E355" s="164"/>
      <c r="F355" s="290">
        <f>F356+F362+F389+F405</f>
        <v>24623294</v>
      </c>
    </row>
    <row r="356" spans="1:6" ht="15">
      <c r="A356" s="238" t="s">
        <v>188</v>
      </c>
      <c r="B356" s="108" t="s">
        <v>52</v>
      </c>
      <c r="C356" s="148" t="s">
        <v>43</v>
      </c>
      <c r="D356" s="164"/>
      <c r="E356" s="164"/>
      <c r="F356" s="290">
        <f>F358</f>
        <v>664490</v>
      </c>
    </row>
    <row r="357" spans="1:6" ht="39" customHeight="1">
      <c r="A357" s="126" t="s">
        <v>593</v>
      </c>
      <c r="B357" s="108" t="s">
        <v>52</v>
      </c>
      <c r="C357" s="148" t="s">
        <v>43</v>
      </c>
      <c r="D357" s="140" t="s">
        <v>434</v>
      </c>
      <c r="E357" s="148"/>
      <c r="F357" s="290">
        <f>F358</f>
        <v>664490</v>
      </c>
    </row>
    <row r="358" spans="1:6" ht="62.25">
      <c r="A358" s="126" t="s">
        <v>630</v>
      </c>
      <c r="B358" s="108" t="s">
        <v>52</v>
      </c>
      <c r="C358" s="148" t="s">
        <v>43</v>
      </c>
      <c r="D358" s="140" t="s">
        <v>452</v>
      </c>
      <c r="E358" s="164"/>
      <c r="F358" s="290">
        <f>F359</f>
        <v>664490</v>
      </c>
    </row>
    <row r="359" spans="1:6" ht="30.75">
      <c r="A359" s="241" t="s">
        <v>243</v>
      </c>
      <c r="B359" s="108" t="s">
        <v>52</v>
      </c>
      <c r="C359" s="148" t="s">
        <v>43</v>
      </c>
      <c r="D359" s="140" t="s">
        <v>511</v>
      </c>
      <c r="E359" s="164"/>
      <c r="F359" s="290">
        <f>F360</f>
        <v>664490</v>
      </c>
    </row>
    <row r="360" spans="1:6" ht="30.75">
      <c r="A360" s="240" t="s">
        <v>317</v>
      </c>
      <c r="B360" s="105" t="s">
        <v>52</v>
      </c>
      <c r="C360" s="147" t="s">
        <v>43</v>
      </c>
      <c r="D360" s="166" t="s">
        <v>244</v>
      </c>
      <c r="E360" s="167"/>
      <c r="F360" s="293">
        <f>F361</f>
        <v>664490</v>
      </c>
    </row>
    <row r="361" spans="1:6" ht="15">
      <c r="A361" s="239" t="s">
        <v>327</v>
      </c>
      <c r="B361" s="105" t="s">
        <v>52</v>
      </c>
      <c r="C361" s="147" t="s">
        <v>43</v>
      </c>
      <c r="D361" s="166" t="s">
        <v>244</v>
      </c>
      <c r="E361" s="147">
        <v>300</v>
      </c>
      <c r="F361" s="293">
        <f>'Ведомственная 2019'!G269</f>
        <v>664490</v>
      </c>
    </row>
    <row r="362" spans="1:6" ht="15">
      <c r="A362" s="238" t="s">
        <v>328</v>
      </c>
      <c r="B362" s="108" t="s">
        <v>52</v>
      </c>
      <c r="C362" s="148" t="s">
        <v>45</v>
      </c>
      <c r="D362" s="164"/>
      <c r="E362" s="164"/>
      <c r="F362" s="290">
        <f>F368+F384+F363</f>
        <v>15750123</v>
      </c>
    </row>
    <row r="363" spans="1:6" ht="30.75">
      <c r="A363" s="126" t="s">
        <v>626</v>
      </c>
      <c r="B363" s="108" t="s">
        <v>52</v>
      </c>
      <c r="C363" s="148" t="s">
        <v>45</v>
      </c>
      <c r="D363" s="140" t="s">
        <v>447</v>
      </c>
      <c r="E363" s="164"/>
      <c r="F363" s="290">
        <f>F364</f>
        <v>1131433</v>
      </c>
    </row>
    <row r="364" spans="1:6" ht="62.25">
      <c r="A364" s="126" t="s">
        <v>629</v>
      </c>
      <c r="B364" s="108" t="s">
        <v>52</v>
      </c>
      <c r="C364" s="148" t="s">
        <v>45</v>
      </c>
      <c r="D364" s="112" t="s">
        <v>454</v>
      </c>
      <c r="E364" s="164"/>
      <c r="F364" s="290">
        <f>F365</f>
        <v>1131433</v>
      </c>
    </row>
    <row r="365" spans="1:6" ht="30.75">
      <c r="A365" s="241" t="s">
        <v>300</v>
      </c>
      <c r="B365" s="108" t="s">
        <v>52</v>
      </c>
      <c r="C365" s="148" t="s">
        <v>45</v>
      </c>
      <c r="D365" s="112" t="s">
        <v>509</v>
      </c>
      <c r="E365" s="164"/>
      <c r="F365" s="290">
        <f>F366</f>
        <v>1131433</v>
      </c>
    </row>
    <row r="366" spans="1:6" ht="46.5">
      <c r="A366" s="195" t="s">
        <v>28</v>
      </c>
      <c r="B366" s="105" t="s">
        <v>52</v>
      </c>
      <c r="C366" s="147" t="s">
        <v>45</v>
      </c>
      <c r="D366" s="114" t="s">
        <v>535</v>
      </c>
      <c r="E366" s="167"/>
      <c r="F366" s="293">
        <f>F367</f>
        <v>1131433</v>
      </c>
    </row>
    <row r="367" spans="1:6" ht="15">
      <c r="A367" s="239" t="s">
        <v>327</v>
      </c>
      <c r="B367" s="105" t="s">
        <v>52</v>
      </c>
      <c r="C367" s="147" t="s">
        <v>45</v>
      </c>
      <c r="D367" s="114" t="s">
        <v>535</v>
      </c>
      <c r="E367" s="147">
        <v>300</v>
      </c>
      <c r="F367" s="293">
        <f>'Ведомственная 2019'!G465</f>
        <v>1131433</v>
      </c>
    </row>
    <row r="368" spans="1:6" ht="33.75" customHeight="1">
      <c r="A368" s="126" t="s">
        <v>593</v>
      </c>
      <c r="B368" s="108" t="s">
        <v>52</v>
      </c>
      <c r="C368" s="148" t="s">
        <v>45</v>
      </c>
      <c r="D368" s="140" t="s">
        <v>434</v>
      </c>
      <c r="E368" s="127"/>
      <c r="F368" s="290">
        <f>F369</f>
        <v>6090728</v>
      </c>
    </row>
    <row r="369" spans="1:6" ht="62.25">
      <c r="A369" s="126" t="s">
        <v>630</v>
      </c>
      <c r="B369" s="108" t="s">
        <v>52</v>
      </c>
      <c r="C369" s="148" t="s">
        <v>45</v>
      </c>
      <c r="D369" s="140" t="s">
        <v>452</v>
      </c>
      <c r="E369" s="127"/>
      <c r="F369" s="290">
        <f>F370</f>
        <v>6090728</v>
      </c>
    </row>
    <row r="370" spans="1:6" ht="30.75">
      <c r="A370" s="241" t="s">
        <v>243</v>
      </c>
      <c r="B370" s="108" t="s">
        <v>52</v>
      </c>
      <c r="C370" s="148" t="s">
        <v>45</v>
      </c>
      <c r="D370" s="112" t="s">
        <v>511</v>
      </c>
      <c r="E370" s="125"/>
      <c r="F370" s="290">
        <f>F371+F374+F377</f>
        <v>6090728</v>
      </c>
    </row>
    <row r="371" spans="1:6" ht="46.5">
      <c r="A371" s="239" t="s">
        <v>266</v>
      </c>
      <c r="B371" s="105" t="s">
        <v>52</v>
      </c>
      <c r="C371" s="147" t="s">
        <v>45</v>
      </c>
      <c r="D371" s="128" t="s">
        <v>268</v>
      </c>
      <c r="E371" s="124"/>
      <c r="F371" s="293">
        <f>F372+F373</f>
        <v>84554</v>
      </c>
    </row>
    <row r="372" spans="1:6" ht="30.75">
      <c r="A372" s="239" t="s">
        <v>185</v>
      </c>
      <c r="B372" s="105" t="s">
        <v>52</v>
      </c>
      <c r="C372" s="147" t="s">
        <v>45</v>
      </c>
      <c r="D372" s="128" t="s">
        <v>268</v>
      </c>
      <c r="E372" s="116">
        <v>200</v>
      </c>
      <c r="F372" s="293">
        <f>'Ведомственная 2019'!G314</f>
        <v>1700</v>
      </c>
    </row>
    <row r="373" spans="1:6" ht="15">
      <c r="A373" s="239" t="s">
        <v>327</v>
      </c>
      <c r="B373" s="105" t="s">
        <v>52</v>
      </c>
      <c r="C373" s="147" t="s">
        <v>45</v>
      </c>
      <c r="D373" s="128" t="s">
        <v>268</v>
      </c>
      <c r="E373" s="116">
        <v>300</v>
      </c>
      <c r="F373" s="293">
        <f>'Ведомственная 2019'!G315</f>
        <v>82854</v>
      </c>
    </row>
    <row r="374" spans="1:6" ht="32.25" customHeight="1">
      <c r="A374" s="195" t="s">
        <v>304</v>
      </c>
      <c r="B374" s="105" t="s">
        <v>52</v>
      </c>
      <c r="C374" s="147" t="s">
        <v>45</v>
      </c>
      <c r="D374" s="128" t="s">
        <v>269</v>
      </c>
      <c r="E374" s="124"/>
      <c r="F374" s="293">
        <f>F375+F376</f>
        <v>176251</v>
      </c>
    </row>
    <row r="375" spans="1:6" ht="30.75">
      <c r="A375" s="239" t="s">
        <v>185</v>
      </c>
      <c r="B375" s="105" t="s">
        <v>52</v>
      </c>
      <c r="C375" s="147" t="s">
        <v>45</v>
      </c>
      <c r="D375" s="128" t="s">
        <v>269</v>
      </c>
      <c r="E375" s="124">
        <v>200</v>
      </c>
      <c r="F375" s="293">
        <f>'Ведомственная 2019'!G317</f>
        <v>3100</v>
      </c>
    </row>
    <row r="376" spans="1:6" ht="15">
      <c r="A376" s="239" t="s">
        <v>327</v>
      </c>
      <c r="B376" s="105" t="s">
        <v>52</v>
      </c>
      <c r="C376" s="147" t="s">
        <v>45</v>
      </c>
      <c r="D376" s="128" t="s">
        <v>269</v>
      </c>
      <c r="E376" s="116">
        <v>300</v>
      </c>
      <c r="F376" s="293">
        <f>'Ведомственная 2019'!G318</f>
        <v>173151</v>
      </c>
    </row>
    <row r="377" spans="1:6" ht="30.75">
      <c r="A377" s="239" t="s">
        <v>319</v>
      </c>
      <c r="B377" s="105" t="s">
        <v>52</v>
      </c>
      <c r="C377" s="147" t="s">
        <v>45</v>
      </c>
      <c r="D377" s="128" t="s">
        <v>270</v>
      </c>
      <c r="E377" s="124"/>
      <c r="F377" s="293">
        <f>F378+F381</f>
        <v>5829923</v>
      </c>
    </row>
    <row r="378" spans="1:6" ht="15">
      <c r="A378" s="195" t="s">
        <v>16</v>
      </c>
      <c r="B378" s="105" t="s">
        <v>52</v>
      </c>
      <c r="C378" s="147" t="s">
        <v>45</v>
      </c>
      <c r="D378" s="128" t="s">
        <v>271</v>
      </c>
      <c r="E378" s="124"/>
      <c r="F378" s="293">
        <f>F379+F380</f>
        <v>4655639</v>
      </c>
    </row>
    <row r="379" spans="1:6" ht="30.75">
      <c r="A379" s="239" t="s">
        <v>185</v>
      </c>
      <c r="B379" s="105" t="s">
        <v>52</v>
      </c>
      <c r="C379" s="147" t="s">
        <v>45</v>
      </c>
      <c r="D379" s="128" t="s">
        <v>271</v>
      </c>
      <c r="E379" s="116">
        <v>200</v>
      </c>
      <c r="F379" s="293">
        <f>'Ведомственная 2019'!G321</f>
        <v>84500</v>
      </c>
    </row>
    <row r="380" spans="1:6" ht="15">
      <c r="A380" s="239" t="s">
        <v>327</v>
      </c>
      <c r="B380" s="105" t="s">
        <v>52</v>
      </c>
      <c r="C380" s="147" t="s">
        <v>45</v>
      </c>
      <c r="D380" s="128" t="s">
        <v>271</v>
      </c>
      <c r="E380" s="116">
        <v>300</v>
      </c>
      <c r="F380" s="293">
        <f>'Ведомственная 2019'!G322</f>
        <v>4571139</v>
      </c>
    </row>
    <row r="381" spans="1:6" ht="15">
      <c r="A381" s="195" t="s">
        <v>56</v>
      </c>
      <c r="B381" s="105" t="s">
        <v>52</v>
      </c>
      <c r="C381" s="147" t="s">
        <v>45</v>
      </c>
      <c r="D381" s="128" t="s">
        <v>272</v>
      </c>
      <c r="E381" s="124"/>
      <c r="F381" s="293">
        <f>F382+F383</f>
        <v>1174284</v>
      </c>
    </row>
    <row r="382" spans="1:6" ht="30.75">
      <c r="A382" s="239" t="s">
        <v>185</v>
      </c>
      <c r="B382" s="105" t="s">
        <v>52</v>
      </c>
      <c r="C382" s="147" t="s">
        <v>45</v>
      </c>
      <c r="D382" s="128" t="s">
        <v>272</v>
      </c>
      <c r="E382" s="116">
        <v>200</v>
      </c>
      <c r="F382" s="293">
        <f>'Ведомственная 2019'!G324</f>
        <v>20900</v>
      </c>
    </row>
    <row r="383" spans="1:6" ht="15">
      <c r="A383" s="239" t="s">
        <v>327</v>
      </c>
      <c r="B383" s="105" t="s">
        <v>52</v>
      </c>
      <c r="C383" s="147" t="s">
        <v>45</v>
      </c>
      <c r="D383" s="128" t="s">
        <v>272</v>
      </c>
      <c r="E383" s="116">
        <v>300</v>
      </c>
      <c r="F383" s="293">
        <f>'Ведомственная 2019'!G325</f>
        <v>1153384</v>
      </c>
    </row>
    <row r="384" spans="1:6" ht="30.75">
      <c r="A384" s="126" t="s">
        <v>618</v>
      </c>
      <c r="B384" s="108" t="s">
        <v>52</v>
      </c>
      <c r="C384" s="148" t="s">
        <v>45</v>
      </c>
      <c r="D384" s="140" t="s">
        <v>445</v>
      </c>
      <c r="E384" s="164"/>
      <c r="F384" s="290">
        <f>F385</f>
        <v>8527962</v>
      </c>
    </row>
    <row r="385" spans="1:6" ht="62.25">
      <c r="A385" s="126" t="s">
        <v>619</v>
      </c>
      <c r="B385" s="108" t="s">
        <v>52</v>
      </c>
      <c r="C385" s="148" t="s">
        <v>45</v>
      </c>
      <c r="D385" s="140" t="s">
        <v>453</v>
      </c>
      <c r="E385" s="164"/>
      <c r="F385" s="290">
        <f>F386</f>
        <v>8527962</v>
      </c>
    </row>
    <row r="386" spans="1:6" ht="46.5">
      <c r="A386" s="241" t="s">
        <v>282</v>
      </c>
      <c r="B386" s="108" t="s">
        <v>52</v>
      </c>
      <c r="C386" s="148" t="s">
        <v>45</v>
      </c>
      <c r="D386" s="126" t="s">
        <v>512</v>
      </c>
      <c r="E386" s="164"/>
      <c r="F386" s="290">
        <f>F387</f>
        <v>8527962</v>
      </c>
    </row>
    <row r="387" spans="1:6" ht="78">
      <c r="A387" s="195" t="s">
        <v>27</v>
      </c>
      <c r="B387" s="105" t="s">
        <v>52</v>
      </c>
      <c r="C387" s="147" t="s">
        <v>45</v>
      </c>
      <c r="D387" s="128" t="s">
        <v>283</v>
      </c>
      <c r="E387" s="167"/>
      <c r="F387" s="293">
        <f>F388</f>
        <v>8527962</v>
      </c>
    </row>
    <row r="388" spans="1:6" ht="15">
      <c r="A388" s="239" t="s">
        <v>327</v>
      </c>
      <c r="B388" s="105" t="s">
        <v>52</v>
      </c>
      <c r="C388" s="147" t="s">
        <v>45</v>
      </c>
      <c r="D388" s="128" t="s">
        <v>283</v>
      </c>
      <c r="E388" s="147">
        <v>300</v>
      </c>
      <c r="F388" s="293">
        <f>'Ведомственная 2019'!G426</f>
        <v>8527962</v>
      </c>
    </row>
    <row r="389" spans="1:6" ht="15">
      <c r="A389" s="238" t="s">
        <v>199</v>
      </c>
      <c r="B389" s="108" t="s">
        <v>52</v>
      </c>
      <c r="C389" s="148" t="s">
        <v>46</v>
      </c>
      <c r="D389" s="164"/>
      <c r="E389" s="164"/>
      <c r="F389" s="290">
        <f>F390+F400</f>
        <v>6455481</v>
      </c>
    </row>
    <row r="390" spans="1:6" ht="36" customHeight="1">
      <c r="A390" s="126" t="s">
        <v>593</v>
      </c>
      <c r="B390" s="108" t="s">
        <v>52</v>
      </c>
      <c r="C390" s="148" t="s">
        <v>46</v>
      </c>
      <c r="D390" s="140" t="s">
        <v>434</v>
      </c>
      <c r="E390" s="148"/>
      <c r="F390" s="290">
        <f>F391+F396</f>
        <v>6086652</v>
      </c>
    </row>
    <row r="391" spans="1:6" ht="62.25">
      <c r="A391" s="126" t="s">
        <v>630</v>
      </c>
      <c r="B391" s="108" t="s">
        <v>52</v>
      </c>
      <c r="C391" s="148" t="s">
        <v>46</v>
      </c>
      <c r="D391" s="140" t="s">
        <v>452</v>
      </c>
      <c r="E391" s="148"/>
      <c r="F391" s="290">
        <f>F392</f>
        <v>2073901</v>
      </c>
    </row>
    <row r="392" spans="1:6" ht="30.75">
      <c r="A392" s="241" t="s">
        <v>243</v>
      </c>
      <c r="B392" s="108" t="s">
        <v>52</v>
      </c>
      <c r="C392" s="148" t="s">
        <v>46</v>
      </c>
      <c r="D392" s="112" t="s">
        <v>511</v>
      </c>
      <c r="E392" s="125"/>
      <c r="F392" s="290">
        <f>F393</f>
        <v>2073901</v>
      </c>
    </row>
    <row r="393" spans="1:6" ht="15">
      <c r="A393" s="238" t="s">
        <v>312</v>
      </c>
      <c r="B393" s="108" t="s">
        <v>52</v>
      </c>
      <c r="C393" s="148" t="s">
        <v>46</v>
      </c>
      <c r="D393" s="126" t="s">
        <v>267</v>
      </c>
      <c r="E393" s="127"/>
      <c r="F393" s="290">
        <f>F394+F395</f>
        <v>2073901</v>
      </c>
    </row>
    <row r="394" spans="1:6" ht="30.75">
      <c r="A394" s="239" t="s">
        <v>185</v>
      </c>
      <c r="B394" s="105" t="s">
        <v>52</v>
      </c>
      <c r="C394" s="147" t="s">
        <v>46</v>
      </c>
      <c r="D394" s="128" t="s">
        <v>267</v>
      </c>
      <c r="E394" s="116">
        <v>200</v>
      </c>
      <c r="F394" s="293">
        <f>'Ведомственная 2019'!G331</f>
        <v>550</v>
      </c>
    </row>
    <row r="395" spans="1:6" ht="15">
      <c r="A395" s="239" t="s">
        <v>327</v>
      </c>
      <c r="B395" s="105" t="s">
        <v>52</v>
      </c>
      <c r="C395" s="147" t="s">
        <v>46</v>
      </c>
      <c r="D395" s="128" t="s">
        <v>267</v>
      </c>
      <c r="E395" s="116">
        <v>300</v>
      </c>
      <c r="F395" s="293">
        <f>'Ведомственная 2019'!G332</f>
        <v>2073351</v>
      </c>
    </row>
    <row r="396" spans="1:6" ht="78">
      <c r="A396" s="126" t="s">
        <v>596</v>
      </c>
      <c r="B396" s="108" t="s">
        <v>52</v>
      </c>
      <c r="C396" s="148" t="s">
        <v>46</v>
      </c>
      <c r="D396" s="140" t="s">
        <v>451</v>
      </c>
      <c r="E396" s="164"/>
      <c r="F396" s="290">
        <f>F397</f>
        <v>4012751</v>
      </c>
    </row>
    <row r="397" spans="1:6" ht="62.25">
      <c r="A397" s="238" t="s">
        <v>245</v>
      </c>
      <c r="B397" s="108" t="s">
        <v>52</v>
      </c>
      <c r="C397" s="148" t="s">
        <v>46</v>
      </c>
      <c r="D397" s="112" t="s">
        <v>513</v>
      </c>
      <c r="E397" s="164"/>
      <c r="F397" s="290">
        <f>F398</f>
        <v>4012751</v>
      </c>
    </row>
    <row r="398" spans="1:6" ht="30.75">
      <c r="A398" s="195" t="s">
        <v>200</v>
      </c>
      <c r="B398" s="105" t="s">
        <v>52</v>
      </c>
      <c r="C398" s="147" t="s">
        <v>46</v>
      </c>
      <c r="D398" s="128" t="s">
        <v>246</v>
      </c>
      <c r="E398" s="167"/>
      <c r="F398" s="293">
        <f>F399</f>
        <v>4012751</v>
      </c>
    </row>
    <row r="399" spans="1:6" ht="15">
      <c r="A399" s="239" t="s">
        <v>327</v>
      </c>
      <c r="B399" s="105" t="s">
        <v>52</v>
      </c>
      <c r="C399" s="147" t="s">
        <v>46</v>
      </c>
      <c r="D399" s="128" t="s">
        <v>246</v>
      </c>
      <c r="E399" s="147">
        <v>300</v>
      </c>
      <c r="F399" s="293">
        <f>'Ведомственная 2019'!G275</f>
        <v>4012751</v>
      </c>
    </row>
    <row r="400" spans="1:6" ht="30.75">
      <c r="A400" s="126" t="s">
        <v>618</v>
      </c>
      <c r="B400" s="108" t="s">
        <v>52</v>
      </c>
      <c r="C400" s="148" t="s">
        <v>46</v>
      </c>
      <c r="D400" s="140" t="s">
        <v>445</v>
      </c>
      <c r="E400" s="164"/>
      <c r="F400" s="290">
        <f>F401</f>
        <v>368829</v>
      </c>
    </row>
    <row r="401" spans="1:6" ht="62.25">
      <c r="A401" s="126" t="s">
        <v>631</v>
      </c>
      <c r="B401" s="108" t="s">
        <v>52</v>
      </c>
      <c r="C401" s="148" t="s">
        <v>46</v>
      </c>
      <c r="D401" s="140" t="s">
        <v>453</v>
      </c>
      <c r="E401" s="164"/>
      <c r="F401" s="290">
        <f>F402</f>
        <v>368829</v>
      </c>
    </row>
    <row r="402" spans="1:6" ht="30.75">
      <c r="A402" s="241" t="s">
        <v>276</v>
      </c>
      <c r="B402" s="108" t="s">
        <v>52</v>
      </c>
      <c r="C402" s="148" t="s">
        <v>46</v>
      </c>
      <c r="D402" s="112" t="s">
        <v>496</v>
      </c>
      <c r="E402" s="164"/>
      <c r="F402" s="290">
        <f>F403</f>
        <v>368829</v>
      </c>
    </row>
    <row r="403" spans="1:6" ht="15">
      <c r="A403" s="239" t="s">
        <v>40</v>
      </c>
      <c r="B403" s="105" t="s">
        <v>52</v>
      </c>
      <c r="C403" s="147" t="s">
        <v>46</v>
      </c>
      <c r="D403" s="128" t="s">
        <v>293</v>
      </c>
      <c r="E403" s="167"/>
      <c r="F403" s="293">
        <f>F404</f>
        <v>368829</v>
      </c>
    </row>
    <row r="404" spans="1:6" ht="15">
      <c r="A404" s="239" t="s">
        <v>327</v>
      </c>
      <c r="B404" s="105" t="s">
        <v>52</v>
      </c>
      <c r="C404" s="147" t="s">
        <v>46</v>
      </c>
      <c r="D404" s="128" t="s">
        <v>293</v>
      </c>
      <c r="E404" s="147" t="s">
        <v>370</v>
      </c>
      <c r="F404" s="293">
        <f>'Ведомственная 2019'!G432</f>
        <v>368829</v>
      </c>
    </row>
    <row r="405" spans="1:6" ht="15">
      <c r="A405" s="238" t="s">
        <v>57</v>
      </c>
      <c r="B405" s="108" t="s">
        <v>52</v>
      </c>
      <c r="C405" s="148" t="s">
        <v>49</v>
      </c>
      <c r="D405" s="164"/>
      <c r="E405" s="164"/>
      <c r="F405" s="290">
        <f>F406+F412</f>
        <v>1753200</v>
      </c>
    </row>
    <row r="406" spans="1:6" ht="31.5" customHeight="1">
      <c r="A406" s="126" t="s">
        <v>593</v>
      </c>
      <c r="B406" s="108" t="s">
        <v>52</v>
      </c>
      <c r="C406" s="148" t="s">
        <v>49</v>
      </c>
      <c r="D406" s="140" t="s">
        <v>434</v>
      </c>
      <c r="E406" s="148"/>
      <c r="F406" s="290">
        <f>F407</f>
        <v>1461000</v>
      </c>
    </row>
    <row r="407" spans="1:6" ht="78">
      <c r="A407" s="126" t="s">
        <v>632</v>
      </c>
      <c r="B407" s="108" t="s">
        <v>52</v>
      </c>
      <c r="C407" s="148" t="s">
        <v>49</v>
      </c>
      <c r="D407" s="140" t="s">
        <v>450</v>
      </c>
      <c r="E407" s="164"/>
      <c r="F407" s="290">
        <f>F408</f>
        <v>1461000</v>
      </c>
    </row>
    <row r="408" spans="1:6" ht="46.5">
      <c r="A408" s="241" t="s">
        <v>247</v>
      </c>
      <c r="B408" s="108" t="s">
        <v>52</v>
      </c>
      <c r="C408" s="148" t="s">
        <v>49</v>
      </c>
      <c r="D408" s="112" t="s">
        <v>514</v>
      </c>
      <c r="E408" s="164"/>
      <c r="F408" s="290">
        <f>F409</f>
        <v>1461000</v>
      </c>
    </row>
    <row r="409" spans="1:6" ht="46.5">
      <c r="A409" s="195" t="s">
        <v>23</v>
      </c>
      <c r="B409" s="105" t="s">
        <v>52</v>
      </c>
      <c r="C409" s="147" t="s">
        <v>49</v>
      </c>
      <c r="D409" s="114" t="s">
        <v>248</v>
      </c>
      <c r="E409" s="167"/>
      <c r="F409" s="293">
        <f>F410+F411</f>
        <v>1461000</v>
      </c>
    </row>
    <row r="410" spans="1:6" ht="62.25">
      <c r="A410" s="239" t="s">
        <v>54</v>
      </c>
      <c r="B410" s="105" t="s">
        <v>52</v>
      </c>
      <c r="C410" s="147" t="s">
        <v>49</v>
      </c>
      <c r="D410" s="114" t="s">
        <v>248</v>
      </c>
      <c r="E410" s="147">
        <v>100</v>
      </c>
      <c r="F410" s="293">
        <f>'Ведомственная 2019'!G281</f>
        <v>1396819</v>
      </c>
    </row>
    <row r="411" spans="1:6" ht="30.75">
      <c r="A411" s="239" t="s">
        <v>185</v>
      </c>
      <c r="B411" s="105" t="s">
        <v>52</v>
      </c>
      <c r="C411" s="147" t="s">
        <v>49</v>
      </c>
      <c r="D411" s="114" t="s">
        <v>248</v>
      </c>
      <c r="E411" s="147">
        <v>200</v>
      </c>
      <c r="F411" s="293">
        <f>'Ведомственная 2019'!G282</f>
        <v>64181</v>
      </c>
    </row>
    <row r="412" spans="1:6" ht="46.5">
      <c r="A412" s="126" t="s">
        <v>633</v>
      </c>
      <c r="B412" s="108" t="s">
        <v>52</v>
      </c>
      <c r="C412" s="108" t="s">
        <v>49</v>
      </c>
      <c r="D412" s="140" t="s">
        <v>441</v>
      </c>
      <c r="E412" s="148"/>
      <c r="F412" s="290">
        <f>F413</f>
        <v>292200</v>
      </c>
    </row>
    <row r="413" spans="1:6" ht="62.25">
      <c r="A413" s="126" t="s">
        <v>634</v>
      </c>
      <c r="B413" s="108" t="s">
        <v>52</v>
      </c>
      <c r="C413" s="108" t="s">
        <v>49</v>
      </c>
      <c r="D413" s="140" t="s">
        <v>518</v>
      </c>
      <c r="E413" s="164"/>
      <c r="F413" s="290">
        <f>F414</f>
        <v>292200</v>
      </c>
    </row>
    <row r="414" spans="1:6" ht="33.75" customHeight="1">
      <c r="A414" s="126" t="s">
        <v>249</v>
      </c>
      <c r="B414" s="108" t="s">
        <v>52</v>
      </c>
      <c r="C414" s="108" t="s">
        <v>49</v>
      </c>
      <c r="D414" s="112" t="s">
        <v>521</v>
      </c>
      <c r="E414" s="164"/>
      <c r="F414" s="290">
        <f>F415</f>
        <v>292200</v>
      </c>
    </row>
    <row r="415" spans="1:6" ht="46.5">
      <c r="A415" s="240" t="s">
        <v>354</v>
      </c>
      <c r="B415" s="105" t="s">
        <v>52</v>
      </c>
      <c r="C415" s="105" t="s">
        <v>49</v>
      </c>
      <c r="D415" s="128" t="s">
        <v>250</v>
      </c>
      <c r="E415" s="167"/>
      <c r="F415" s="293">
        <f>F416+F417</f>
        <v>292200</v>
      </c>
    </row>
    <row r="416" spans="1:6" ht="62.25">
      <c r="A416" s="239" t="s">
        <v>54</v>
      </c>
      <c r="B416" s="105" t="s">
        <v>52</v>
      </c>
      <c r="C416" s="105" t="s">
        <v>49</v>
      </c>
      <c r="D416" s="128" t="s">
        <v>250</v>
      </c>
      <c r="E416" s="147">
        <v>100</v>
      </c>
      <c r="F416" s="293">
        <f>'Ведомственная 2019'!G287</f>
        <v>290961</v>
      </c>
    </row>
    <row r="417" spans="1:6" ht="30.75">
      <c r="A417" s="239" t="s">
        <v>185</v>
      </c>
      <c r="B417" s="105" t="s">
        <v>52</v>
      </c>
      <c r="C417" s="105" t="s">
        <v>49</v>
      </c>
      <c r="D417" s="128" t="s">
        <v>250</v>
      </c>
      <c r="E417" s="147">
        <v>200</v>
      </c>
      <c r="F417" s="293">
        <f>'Ведомственная 2019'!G288</f>
        <v>1239</v>
      </c>
    </row>
    <row r="418" spans="1:6" ht="15">
      <c r="A418" s="238" t="s">
        <v>35</v>
      </c>
      <c r="B418" s="136" t="s">
        <v>303</v>
      </c>
      <c r="C418" s="164" t="s">
        <v>364</v>
      </c>
      <c r="D418" s="164" t="s">
        <v>364</v>
      </c>
      <c r="E418" s="164"/>
      <c r="F418" s="290">
        <f aca="true" t="shared" si="1" ref="F418:F423">F419</f>
        <v>254900</v>
      </c>
    </row>
    <row r="419" spans="1:6" ht="15">
      <c r="A419" s="238" t="s">
        <v>36</v>
      </c>
      <c r="B419" s="108" t="s">
        <v>303</v>
      </c>
      <c r="C419" s="148" t="s">
        <v>43</v>
      </c>
      <c r="D419" s="164" t="s">
        <v>364</v>
      </c>
      <c r="E419" s="164"/>
      <c r="F419" s="290">
        <f t="shared" si="1"/>
        <v>254900</v>
      </c>
    </row>
    <row r="420" spans="1:6" ht="65.25" customHeight="1">
      <c r="A420" s="126" t="s">
        <v>621</v>
      </c>
      <c r="B420" s="108" t="s">
        <v>303</v>
      </c>
      <c r="C420" s="108" t="s">
        <v>43</v>
      </c>
      <c r="D420" s="140" t="s">
        <v>446</v>
      </c>
      <c r="E420" s="127"/>
      <c r="F420" s="290">
        <f t="shared" si="1"/>
        <v>254900</v>
      </c>
    </row>
    <row r="421" spans="1:6" ht="93">
      <c r="A421" s="238" t="s">
        <v>635</v>
      </c>
      <c r="B421" s="108" t="s">
        <v>303</v>
      </c>
      <c r="C421" s="108" t="s">
        <v>43</v>
      </c>
      <c r="D421" s="140" t="s">
        <v>449</v>
      </c>
      <c r="E421" s="127"/>
      <c r="F421" s="290">
        <f>F422+F425</f>
        <v>254900</v>
      </c>
    </row>
    <row r="422" spans="1:6" ht="62.25">
      <c r="A422" s="241" t="s">
        <v>260</v>
      </c>
      <c r="B422" s="108" t="s">
        <v>303</v>
      </c>
      <c r="C422" s="108" t="s">
        <v>43</v>
      </c>
      <c r="D422" s="112" t="s">
        <v>515</v>
      </c>
      <c r="E422" s="125"/>
      <c r="F422" s="290">
        <f t="shared" si="1"/>
        <v>244900</v>
      </c>
    </row>
    <row r="423" spans="1:6" ht="62.25">
      <c r="A423" s="239" t="s">
        <v>302</v>
      </c>
      <c r="B423" s="105" t="s">
        <v>303</v>
      </c>
      <c r="C423" s="105" t="s">
        <v>43</v>
      </c>
      <c r="D423" s="114" t="s">
        <v>261</v>
      </c>
      <c r="E423" s="124"/>
      <c r="F423" s="293">
        <f t="shared" si="1"/>
        <v>244900</v>
      </c>
    </row>
    <row r="424" spans="1:6" ht="30.75">
      <c r="A424" s="239" t="s">
        <v>185</v>
      </c>
      <c r="B424" s="105" t="s">
        <v>303</v>
      </c>
      <c r="C424" s="105" t="s">
        <v>43</v>
      </c>
      <c r="D424" s="114" t="s">
        <v>261</v>
      </c>
      <c r="E424" s="129">
        <v>200</v>
      </c>
      <c r="F424" s="293">
        <f>'Ведомственная 2019'!G295</f>
        <v>244900</v>
      </c>
    </row>
    <row r="425" spans="1:6" ht="46.5">
      <c r="A425" s="241" t="s">
        <v>400</v>
      </c>
      <c r="B425" s="108" t="s">
        <v>303</v>
      </c>
      <c r="C425" s="108" t="s">
        <v>43</v>
      </c>
      <c r="D425" s="112" t="s">
        <v>516</v>
      </c>
      <c r="E425" s="125"/>
      <c r="F425" s="290">
        <f>F426</f>
        <v>10000</v>
      </c>
    </row>
    <row r="426" spans="1:6" ht="62.25">
      <c r="A426" s="239" t="s">
        <v>302</v>
      </c>
      <c r="B426" s="105" t="s">
        <v>303</v>
      </c>
      <c r="C426" s="105" t="s">
        <v>43</v>
      </c>
      <c r="D426" s="114" t="s">
        <v>399</v>
      </c>
      <c r="E426" s="124"/>
      <c r="F426" s="293">
        <f>F427</f>
        <v>10000</v>
      </c>
    </row>
    <row r="427" spans="1:6" ht="30.75">
      <c r="A427" s="239" t="s">
        <v>185</v>
      </c>
      <c r="B427" s="105" t="s">
        <v>303</v>
      </c>
      <c r="C427" s="105" t="s">
        <v>43</v>
      </c>
      <c r="D427" s="114" t="s">
        <v>399</v>
      </c>
      <c r="E427" s="116">
        <v>200</v>
      </c>
      <c r="F427" s="293">
        <f>'Ведомственная 2019'!G298</f>
        <v>10000</v>
      </c>
    </row>
    <row r="428" spans="1:6" ht="46.5">
      <c r="A428" s="238" t="s">
        <v>308</v>
      </c>
      <c r="B428" s="136" t="s">
        <v>314</v>
      </c>
      <c r="C428" s="147"/>
      <c r="D428" s="164" t="s">
        <v>364</v>
      </c>
      <c r="E428" s="164"/>
      <c r="F428" s="290">
        <f>F429+F435</f>
        <v>5191331</v>
      </c>
    </row>
    <row r="429" spans="1:6" ht="46.5">
      <c r="A429" s="238" t="s">
        <v>53</v>
      </c>
      <c r="B429" s="108" t="s">
        <v>314</v>
      </c>
      <c r="C429" s="148" t="s">
        <v>43</v>
      </c>
      <c r="D429" s="164" t="s">
        <v>364</v>
      </c>
      <c r="E429" s="176"/>
      <c r="F429" s="290">
        <f>F430</f>
        <v>4731461</v>
      </c>
    </row>
    <row r="430" spans="1:6" ht="46.5">
      <c r="A430" s="126" t="s">
        <v>636</v>
      </c>
      <c r="B430" s="108" t="s">
        <v>314</v>
      </c>
      <c r="C430" s="148" t="s">
        <v>43</v>
      </c>
      <c r="D430" s="140" t="s">
        <v>429</v>
      </c>
      <c r="E430" s="176"/>
      <c r="F430" s="290">
        <f>F434</f>
        <v>4731461</v>
      </c>
    </row>
    <row r="431" spans="1:6" ht="62.25">
      <c r="A431" s="126" t="s">
        <v>637</v>
      </c>
      <c r="B431" s="108" t="s">
        <v>314</v>
      </c>
      <c r="C431" s="148" t="s">
        <v>43</v>
      </c>
      <c r="D431" s="140" t="s">
        <v>448</v>
      </c>
      <c r="E431" s="176"/>
      <c r="F431" s="290">
        <f>F432</f>
        <v>4731461</v>
      </c>
    </row>
    <row r="432" spans="1:6" ht="46.5">
      <c r="A432" s="241" t="s">
        <v>274</v>
      </c>
      <c r="B432" s="108" t="s">
        <v>314</v>
      </c>
      <c r="C432" s="148" t="s">
        <v>43</v>
      </c>
      <c r="D432" s="126" t="s">
        <v>517</v>
      </c>
      <c r="E432" s="176"/>
      <c r="F432" s="290">
        <f>F433</f>
        <v>4731461</v>
      </c>
    </row>
    <row r="433" spans="1:6" ht="50.25" customHeight="1">
      <c r="A433" s="196" t="s">
        <v>257</v>
      </c>
      <c r="B433" s="259" t="s">
        <v>314</v>
      </c>
      <c r="C433" s="148" t="s">
        <v>43</v>
      </c>
      <c r="D433" s="126" t="s">
        <v>273</v>
      </c>
      <c r="E433" s="176"/>
      <c r="F433" s="290">
        <f>F434</f>
        <v>4731461</v>
      </c>
    </row>
    <row r="434" spans="1:6" ht="19.5" customHeight="1">
      <c r="A434" s="128" t="s">
        <v>326</v>
      </c>
      <c r="B434" s="105" t="s">
        <v>314</v>
      </c>
      <c r="C434" s="147" t="s">
        <v>43</v>
      </c>
      <c r="D434" s="128" t="s">
        <v>273</v>
      </c>
      <c r="E434" s="129">
        <v>500</v>
      </c>
      <c r="F434" s="293">
        <f>'Ведомственная 2019'!G339</f>
        <v>4731461</v>
      </c>
    </row>
    <row r="435" spans="1:6" ht="30.75">
      <c r="A435" s="111" t="s">
        <v>684</v>
      </c>
      <c r="B435" s="259" t="s">
        <v>314</v>
      </c>
      <c r="C435" s="136" t="s">
        <v>45</v>
      </c>
      <c r="D435" s="112"/>
      <c r="E435" s="119"/>
      <c r="F435" s="290">
        <f>F436</f>
        <v>459870</v>
      </c>
    </row>
    <row r="436" spans="1:6" ht="46.5">
      <c r="A436" s="112" t="s">
        <v>636</v>
      </c>
      <c r="B436" s="259" t="s">
        <v>314</v>
      </c>
      <c r="C436" s="136" t="s">
        <v>45</v>
      </c>
      <c r="D436" s="112" t="s">
        <v>429</v>
      </c>
      <c r="E436" s="119"/>
      <c r="F436" s="290">
        <f>F437</f>
        <v>459870</v>
      </c>
    </row>
    <row r="437" spans="1:6" ht="64.5" customHeight="1">
      <c r="A437" s="112" t="s">
        <v>637</v>
      </c>
      <c r="B437" s="260" t="s">
        <v>314</v>
      </c>
      <c r="C437" s="136" t="s">
        <v>45</v>
      </c>
      <c r="D437" s="112" t="s">
        <v>448</v>
      </c>
      <c r="E437" s="119"/>
      <c r="F437" s="290">
        <f>F438</f>
        <v>459870</v>
      </c>
    </row>
    <row r="438" spans="1:6" ht="78">
      <c r="A438" s="241" t="s">
        <v>685</v>
      </c>
      <c r="B438" s="259" t="s">
        <v>314</v>
      </c>
      <c r="C438" s="136" t="s">
        <v>45</v>
      </c>
      <c r="D438" s="112" t="s">
        <v>686</v>
      </c>
      <c r="E438" s="119"/>
      <c r="F438" s="290">
        <f>F439</f>
        <v>459870</v>
      </c>
    </row>
    <row r="439" spans="1:6" ht="46.5">
      <c r="A439" s="112" t="s">
        <v>687</v>
      </c>
      <c r="B439" s="259" t="s">
        <v>314</v>
      </c>
      <c r="C439" s="136" t="s">
        <v>45</v>
      </c>
      <c r="D439" s="112" t="s">
        <v>688</v>
      </c>
      <c r="E439" s="119"/>
      <c r="F439" s="290">
        <f>F440</f>
        <v>459870</v>
      </c>
    </row>
    <row r="440" spans="1:6" ht="20.25" customHeight="1">
      <c r="A440" s="114" t="s">
        <v>326</v>
      </c>
      <c r="B440" s="152" t="s">
        <v>314</v>
      </c>
      <c r="C440" s="137" t="s">
        <v>45</v>
      </c>
      <c r="D440" s="114" t="s">
        <v>688</v>
      </c>
      <c r="E440" s="116">
        <v>500</v>
      </c>
      <c r="F440" s="293">
        <f>'Ведомственная 2019'!G345</f>
        <v>459870</v>
      </c>
    </row>
  </sheetData>
  <sheetProtection/>
  <mergeCells count="4">
    <mergeCell ref="A5:F5"/>
    <mergeCell ref="D1:F1"/>
    <mergeCell ref="D2:F2"/>
    <mergeCell ref="D3:F3"/>
  </mergeCells>
  <printOptions/>
  <pageMargins left="0.5118110236220472" right="0.1968503937007874" top="0.3937007874015748" bottom="0.3937007874015748" header="0.31496062992125984" footer="0.31496062992125984"/>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sheetPr>
    <pageSetUpPr fitToPage="1"/>
  </sheetPr>
  <dimension ref="A1:H478"/>
  <sheetViews>
    <sheetView showZeros="0" view="pageBreakPreview" zoomScale="90" zoomScaleNormal="75" zoomScaleSheetLayoutView="90" zoomScalePageLayoutView="0" workbookViewId="0" topLeftCell="A1">
      <selection activeCell="A19" sqref="A19"/>
    </sheetView>
  </sheetViews>
  <sheetFormatPr defaultColWidth="9.125" defaultRowHeight="12.75"/>
  <cols>
    <col min="1" max="1" width="68.50390625" style="87" customWidth="1"/>
    <col min="2" max="2" width="8.50390625" style="73" customWidth="1"/>
    <col min="3" max="3" width="5.625" style="73" customWidth="1"/>
    <col min="4" max="4" width="6.50390625" style="73" customWidth="1"/>
    <col min="5" max="5" width="16.50390625" style="73" customWidth="1"/>
    <col min="6" max="6" width="6.375" style="73" customWidth="1"/>
    <col min="7" max="7" width="17.875" style="73" customWidth="1"/>
    <col min="8" max="16384" width="9.125" style="3" customWidth="1"/>
  </cols>
  <sheetData>
    <row r="1" spans="2:7" ht="16.5" customHeight="1">
      <c r="B1" s="308" t="s">
        <v>252</v>
      </c>
      <c r="C1" s="308"/>
      <c r="D1" s="308"/>
      <c r="E1" s="308"/>
      <c r="F1" s="308"/>
      <c r="G1" s="308"/>
    </row>
    <row r="2" spans="1:8" s="2" customFormat="1" ht="16.5" customHeight="1">
      <c r="A2" s="91"/>
      <c r="B2" s="310" t="s">
        <v>162</v>
      </c>
      <c r="C2" s="310"/>
      <c r="D2" s="310"/>
      <c r="E2" s="310"/>
      <c r="F2" s="310"/>
      <c r="G2" s="310"/>
      <c r="H2" s="200"/>
    </row>
    <row r="3" spans="1:8" s="2" customFormat="1" ht="16.5" customHeight="1">
      <c r="A3" s="92" t="s">
        <v>201</v>
      </c>
      <c r="B3" s="308" t="s">
        <v>664</v>
      </c>
      <c r="C3" s="308"/>
      <c r="D3" s="308"/>
      <c r="E3" s="308"/>
      <c r="F3" s="308"/>
      <c r="G3" s="308"/>
      <c r="H3" s="200"/>
    </row>
    <row r="4" spans="1:8" s="2" customFormat="1" ht="84.75" customHeight="1">
      <c r="A4" s="93"/>
      <c r="B4" s="309" t="s">
        <v>804</v>
      </c>
      <c r="C4" s="309"/>
      <c r="D4" s="309"/>
      <c r="E4" s="309"/>
      <c r="F4" s="309"/>
      <c r="G4" s="309"/>
      <c r="H4" s="200"/>
    </row>
    <row r="5" spans="1:8" s="2" customFormat="1" ht="5.25" customHeight="1">
      <c r="A5" s="92" t="s">
        <v>201</v>
      </c>
      <c r="B5" s="312"/>
      <c r="C5" s="312"/>
      <c r="D5" s="312"/>
      <c r="E5" s="312"/>
      <c r="F5" s="312"/>
      <c r="G5" s="312"/>
      <c r="H5" s="200"/>
    </row>
    <row r="6" spans="1:8" s="2" customFormat="1" ht="18.75" customHeight="1" hidden="1">
      <c r="A6" s="92" t="s">
        <v>201</v>
      </c>
      <c r="B6" s="312"/>
      <c r="C6" s="312"/>
      <c r="D6" s="312"/>
      <c r="E6" s="312"/>
      <c r="F6" s="312"/>
      <c r="G6" s="312"/>
      <c r="H6" s="200"/>
    </row>
    <row r="7" spans="1:8" s="2" customFormat="1" ht="15" hidden="1">
      <c r="A7" s="92" t="s">
        <v>201</v>
      </c>
      <c r="B7" s="94"/>
      <c r="C7" s="69"/>
      <c r="D7" s="69"/>
      <c r="E7" s="69"/>
      <c r="F7" s="69"/>
      <c r="G7" s="69"/>
      <c r="H7" s="200"/>
    </row>
    <row r="8" spans="1:8" s="2" customFormat="1" ht="20.25">
      <c r="A8" s="95" t="s">
        <v>187</v>
      </c>
      <c r="B8" s="96"/>
      <c r="C8" s="97"/>
      <c r="D8" s="97"/>
      <c r="E8" s="97"/>
      <c r="F8" s="97"/>
      <c r="G8" s="77"/>
      <c r="H8" s="200"/>
    </row>
    <row r="9" spans="1:8" s="2" customFormat="1" ht="22.5" customHeight="1">
      <c r="A9" s="311" t="s">
        <v>539</v>
      </c>
      <c r="B9" s="311"/>
      <c r="C9" s="98"/>
      <c r="D9" s="98"/>
      <c r="E9" s="98"/>
      <c r="F9" s="98"/>
      <c r="G9" s="77"/>
      <c r="H9" s="200"/>
    </row>
    <row r="10" spans="1:8" s="2" customFormat="1" ht="20.25" hidden="1">
      <c r="A10" s="99"/>
      <c r="B10" s="100"/>
      <c r="C10" s="98"/>
      <c r="D10" s="98"/>
      <c r="E10" s="98"/>
      <c r="F10" s="98"/>
      <c r="G10" s="77"/>
      <c r="H10" s="200"/>
    </row>
    <row r="11" spans="1:8" s="2" customFormat="1" ht="14.25" customHeight="1">
      <c r="A11" s="101" t="s">
        <v>201</v>
      </c>
      <c r="B11" s="98"/>
      <c r="C11" s="98"/>
      <c r="D11" s="98"/>
      <c r="E11" s="98"/>
      <c r="F11" s="98"/>
      <c r="G11" s="78" t="s">
        <v>13</v>
      </c>
      <c r="H11" s="200"/>
    </row>
    <row r="12" spans="1:8" s="4" customFormat="1" ht="31.5" customHeight="1">
      <c r="A12" s="313" t="s">
        <v>29</v>
      </c>
      <c r="B12" s="313" t="s">
        <v>31</v>
      </c>
      <c r="C12" s="313" t="s">
        <v>320</v>
      </c>
      <c r="D12" s="313" t="s">
        <v>321</v>
      </c>
      <c r="E12" s="313" t="s">
        <v>322</v>
      </c>
      <c r="F12" s="313" t="s">
        <v>323</v>
      </c>
      <c r="G12" s="313" t="s">
        <v>357</v>
      </c>
      <c r="H12" s="225"/>
    </row>
    <row r="13" spans="1:8" s="4" customFormat="1" ht="3.75" customHeight="1">
      <c r="A13" s="313"/>
      <c r="B13" s="313"/>
      <c r="C13" s="313"/>
      <c r="D13" s="313"/>
      <c r="E13" s="313"/>
      <c r="F13" s="313"/>
      <c r="G13" s="313"/>
      <c r="H13" s="225"/>
    </row>
    <row r="14" spans="1:8" s="62" customFormat="1" ht="15">
      <c r="A14" s="116">
        <v>1</v>
      </c>
      <c r="B14" s="72">
        <v>2</v>
      </c>
      <c r="C14" s="72">
        <v>3</v>
      </c>
      <c r="D14" s="72">
        <v>4</v>
      </c>
      <c r="E14" s="72">
        <v>5</v>
      </c>
      <c r="F14" s="72">
        <v>6</v>
      </c>
      <c r="G14" s="72">
        <v>7</v>
      </c>
      <c r="H14" s="226"/>
    </row>
    <row r="15" spans="1:8" s="9" customFormat="1" ht="16.5" customHeight="1">
      <c r="A15" s="236" t="s">
        <v>190</v>
      </c>
      <c r="B15" s="102"/>
      <c r="C15" s="102"/>
      <c r="D15" s="102"/>
      <c r="E15" s="103"/>
      <c r="F15" s="102"/>
      <c r="G15" s="294">
        <f>G16+G299+G346+G433+G466</f>
        <v>371884553.40999997</v>
      </c>
      <c r="H15" s="200"/>
    </row>
    <row r="16" spans="1:8" s="63" customFormat="1" ht="15">
      <c r="A16" s="237" t="s">
        <v>41</v>
      </c>
      <c r="B16" s="104" t="s">
        <v>42</v>
      </c>
      <c r="C16" s="105"/>
      <c r="D16" s="105"/>
      <c r="E16" s="106"/>
      <c r="F16" s="105"/>
      <c r="G16" s="290">
        <f>G17+G124+G153+G206+G231+G250+G263+G289+G256</f>
        <v>86158367.72999999</v>
      </c>
      <c r="H16" s="227"/>
    </row>
    <row r="17" spans="1:8" s="64" customFormat="1" ht="16.5" customHeight="1">
      <c r="A17" s="238" t="s">
        <v>15</v>
      </c>
      <c r="B17" s="104" t="s">
        <v>42</v>
      </c>
      <c r="C17" s="108" t="s">
        <v>43</v>
      </c>
      <c r="D17" s="108"/>
      <c r="E17" s="109"/>
      <c r="F17" s="108"/>
      <c r="G17" s="295">
        <f>G18+G23+G41+G46+G51</f>
        <v>32018786.11</v>
      </c>
      <c r="H17" s="228"/>
    </row>
    <row r="18" spans="1:8" s="65" customFormat="1" ht="36" customHeight="1">
      <c r="A18" s="238" t="s">
        <v>17</v>
      </c>
      <c r="B18" s="104" t="s">
        <v>42</v>
      </c>
      <c r="C18" s="108" t="s">
        <v>43</v>
      </c>
      <c r="D18" s="108" t="s">
        <v>44</v>
      </c>
      <c r="E18" s="110"/>
      <c r="F18" s="108"/>
      <c r="G18" s="291">
        <f>G19</f>
        <v>1389567</v>
      </c>
      <c r="H18" s="228"/>
    </row>
    <row r="19" spans="1:8" s="66" customFormat="1" ht="33" customHeight="1">
      <c r="A19" s="112" t="s">
        <v>209</v>
      </c>
      <c r="B19" s="104" t="s">
        <v>42</v>
      </c>
      <c r="C19" s="108" t="s">
        <v>43</v>
      </c>
      <c r="D19" s="108" t="s">
        <v>44</v>
      </c>
      <c r="E19" s="112" t="s">
        <v>419</v>
      </c>
      <c r="F19" s="108"/>
      <c r="G19" s="291">
        <f>G22</f>
        <v>1389567</v>
      </c>
      <c r="H19" s="228"/>
    </row>
    <row r="20" spans="1:8" s="67" customFormat="1" ht="18" customHeight="1">
      <c r="A20" s="112" t="s">
        <v>210</v>
      </c>
      <c r="B20" s="113" t="s">
        <v>42</v>
      </c>
      <c r="C20" s="105" t="s">
        <v>43</v>
      </c>
      <c r="D20" s="105" t="s">
        <v>44</v>
      </c>
      <c r="E20" s="114" t="s">
        <v>420</v>
      </c>
      <c r="F20" s="105"/>
      <c r="G20" s="292">
        <f>G21</f>
        <v>1389567</v>
      </c>
      <c r="H20" s="228"/>
    </row>
    <row r="21" spans="1:8" s="66" customFormat="1" ht="33" customHeight="1">
      <c r="A21" s="239" t="s">
        <v>211</v>
      </c>
      <c r="B21" s="113" t="s">
        <v>42</v>
      </c>
      <c r="C21" s="105" t="s">
        <v>43</v>
      </c>
      <c r="D21" s="105" t="s">
        <v>44</v>
      </c>
      <c r="E21" s="106" t="s">
        <v>206</v>
      </c>
      <c r="F21" s="108"/>
      <c r="G21" s="292">
        <f>G22</f>
        <v>1389567</v>
      </c>
      <c r="H21" s="228"/>
    </row>
    <row r="22" spans="1:8" s="63" customFormat="1" ht="63.75" customHeight="1">
      <c r="A22" s="239" t="s">
        <v>54</v>
      </c>
      <c r="B22" s="113" t="s">
        <v>42</v>
      </c>
      <c r="C22" s="105" t="s">
        <v>43</v>
      </c>
      <c r="D22" s="105" t="s">
        <v>44</v>
      </c>
      <c r="E22" s="106" t="s">
        <v>206</v>
      </c>
      <c r="F22" s="116">
        <v>100</v>
      </c>
      <c r="G22" s="292">
        <v>1389567</v>
      </c>
      <c r="H22" s="227"/>
    </row>
    <row r="23" spans="1:8" s="11" customFormat="1" ht="52.5" customHeight="1">
      <c r="A23" s="238" t="s">
        <v>325</v>
      </c>
      <c r="B23" s="104" t="s">
        <v>42</v>
      </c>
      <c r="C23" s="108" t="s">
        <v>43</v>
      </c>
      <c r="D23" s="108" t="s">
        <v>46</v>
      </c>
      <c r="E23" s="117"/>
      <c r="F23" s="108"/>
      <c r="G23" s="290">
        <f>G24+G29+G34</f>
        <v>13376838</v>
      </c>
      <c r="H23" s="17"/>
    </row>
    <row r="24" spans="1:8" s="6" customFormat="1" ht="17.25" customHeight="1">
      <c r="A24" s="112" t="s">
        <v>37</v>
      </c>
      <c r="B24" s="104" t="s">
        <v>42</v>
      </c>
      <c r="C24" s="108" t="s">
        <v>43</v>
      </c>
      <c r="D24" s="108" t="s">
        <v>46</v>
      </c>
      <c r="E24" s="112" t="s">
        <v>423</v>
      </c>
      <c r="F24" s="108"/>
      <c r="G24" s="290">
        <f>G25</f>
        <v>13041424</v>
      </c>
      <c r="H24" s="17"/>
    </row>
    <row r="25" spans="1:8" s="7" customFormat="1" ht="30" customHeight="1">
      <c r="A25" s="112" t="s">
        <v>39</v>
      </c>
      <c r="B25" s="113" t="s">
        <v>42</v>
      </c>
      <c r="C25" s="105" t="s">
        <v>43</v>
      </c>
      <c r="D25" s="105" t="s">
        <v>46</v>
      </c>
      <c r="E25" s="112" t="s">
        <v>424</v>
      </c>
      <c r="F25" s="116"/>
      <c r="G25" s="293">
        <f>G26</f>
        <v>13041424</v>
      </c>
      <c r="H25" s="200"/>
    </row>
    <row r="26" spans="1:8" s="7" customFormat="1" ht="30.75">
      <c r="A26" s="240" t="s">
        <v>205</v>
      </c>
      <c r="B26" s="113" t="s">
        <v>42</v>
      </c>
      <c r="C26" s="105" t="s">
        <v>43</v>
      </c>
      <c r="D26" s="105" t="s">
        <v>46</v>
      </c>
      <c r="E26" s="114" t="s">
        <v>10</v>
      </c>
      <c r="F26" s="116"/>
      <c r="G26" s="293">
        <f>G27+G28</f>
        <v>13041424</v>
      </c>
      <c r="H26" s="200"/>
    </row>
    <row r="27" spans="1:8" s="10" customFormat="1" ht="50.25" customHeight="1">
      <c r="A27" s="239" t="s">
        <v>54</v>
      </c>
      <c r="B27" s="113" t="s">
        <v>42</v>
      </c>
      <c r="C27" s="105" t="s">
        <v>43</v>
      </c>
      <c r="D27" s="105" t="s">
        <v>46</v>
      </c>
      <c r="E27" s="114" t="s">
        <v>10</v>
      </c>
      <c r="F27" s="116">
        <v>100</v>
      </c>
      <c r="G27" s="293">
        <f>12325318+3000</f>
        <v>12328318</v>
      </c>
      <c r="H27" s="229"/>
    </row>
    <row r="28" spans="1:8" s="12" customFormat="1" ht="33" customHeight="1">
      <c r="A28" s="239" t="s">
        <v>185</v>
      </c>
      <c r="B28" s="113" t="s">
        <v>42</v>
      </c>
      <c r="C28" s="105" t="s">
        <v>43</v>
      </c>
      <c r="D28" s="105" t="s">
        <v>46</v>
      </c>
      <c r="E28" s="114" t="s">
        <v>10</v>
      </c>
      <c r="F28" s="116">
        <v>200</v>
      </c>
      <c r="G28" s="293">
        <f>724770-11664</f>
        <v>713106</v>
      </c>
      <c r="H28" s="3"/>
    </row>
    <row r="29" spans="1:8" s="6" customFormat="1" ht="62.25">
      <c r="A29" s="238" t="s">
        <v>766</v>
      </c>
      <c r="B29" s="104" t="s">
        <v>42</v>
      </c>
      <c r="C29" s="108" t="s">
        <v>43</v>
      </c>
      <c r="D29" s="108" t="s">
        <v>46</v>
      </c>
      <c r="E29" s="112" t="s">
        <v>425</v>
      </c>
      <c r="F29" s="108"/>
      <c r="G29" s="290">
        <f>G30</f>
        <v>29220</v>
      </c>
      <c r="H29" s="17"/>
    </row>
    <row r="30" spans="1:8" s="5" customFormat="1" ht="100.5" customHeight="1">
      <c r="A30" s="238" t="s">
        <v>767</v>
      </c>
      <c r="B30" s="104" t="s">
        <v>42</v>
      </c>
      <c r="C30" s="108" t="s">
        <v>43</v>
      </c>
      <c r="D30" s="108" t="s">
        <v>46</v>
      </c>
      <c r="E30" s="112" t="s">
        <v>426</v>
      </c>
      <c r="F30" s="108"/>
      <c r="G30" s="290">
        <f>G31</f>
        <v>29220</v>
      </c>
      <c r="H30" s="17"/>
    </row>
    <row r="31" spans="1:8" s="5" customFormat="1" ht="69" customHeight="1">
      <c r="A31" s="238" t="s">
        <v>768</v>
      </c>
      <c r="B31" s="104" t="s">
        <v>42</v>
      </c>
      <c r="C31" s="108" t="s">
        <v>43</v>
      </c>
      <c r="D31" s="108" t="s">
        <v>46</v>
      </c>
      <c r="E31" s="112" t="s">
        <v>510</v>
      </c>
      <c r="F31" s="108"/>
      <c r="G31" s="290">
        <f>G32</f>
        <v>29220</v>
      </c>
      <c r="H31" s="17"/>
    </row>
    <row r="32" spans="1:8" s="5" customFormat="1" ht="68.25" customHeight="1">
      <c r="A32" s="107" t="s">
        <v>770</v>
      </c>
      <c r="B32" s="104" t="s">
        <v>42</v>
      </c>
      <c r="C32" s="108" t="s">
        <v>43</v>
      </c>
      <c r="D32" s="108" t="s">
        <v>46</v>
      </c>
      <c r="E32" s="112" t="s">
        <v>258</v>
      </c>
      <c r="F32" s="108"/>
      <c r="G32" s="290">
        <f>G33</f>
        <v>29220</v>
      </c>
      <c r="H32" s="17"/>
    </row>
    <row r="33" spans="1:8" s="5" customFormat="1" ht="66.75" customHeight="1">
      <c r="A33" s="239" t="s">
        <v>54</v>
      </c>
      <c r="B33" s="113" t="s">
        <v>42</v>
      </c>
      <c r="C33" s="105" t="s">
        <v>43</v>
      </c>
      <c r="D33" s="105" t="s">
        <v>46</v>
      </c>
      <c r="E33" s="114" t="s">
        <v>258</v>
      </c>
      <c r="F33" s="116">
        <v>100</v>
      </c>
      <c r="G33" s="293">
        <v>29220</v>
      </c>
      <c r="H33" s="17"/>
    </row>
    <row r="34" spans="1:8" s="5" customFormat="1" ht="18" customHeight="1">
      <c r="A34" s="238" t="s">
        <v>38</v>
      </c>
      <c r="B34" s="104" t="s">
        <v>42</v>
      </c>
      <c r="C34" s="108" t="s">
        <v>43</v>
      </c>
      <c r="D34" s="108" t="s">
        <v>46</v>
      </c>
      <c r="E34" s="112" t="s">
        <v>427</v>
      </c>
      <c r="F34" s="119"/>
      <c r="G34" s="290">
        <f>G35</f>
        <v>306194</v>
      </c>
      <c r="H34" s="17"/>
    </row>
    <row r="35" spans="1:8" s="5" customFormat="1" ht="38.25" customHeight="1">
      <c r="A35" s="238" t="s">
        <v>5</v>
      </c>
      <c r="B35" s="104" t="s">
        <v>42</v>
      </c>
      <c r="C35" s="108" t="s">
        <v>43</v>
      </c>
      <c r="D35" s="108" t="s">
        <v>46</v>
      </c>
      <c r="E35" s="112" t="s">
        <v>428</v>
      </c>
      <c r="F35" s="119"/>
      <c r="G35" s="290">
        <f>G36+G39</f>
        <v>306194</v>
      </c>
      <c r="H35" s="17"/>
    </row>
    <row r="36" spans="1:8" s="8" customFormat="1" ht="51.75" customHeight="1">
      <c r="A36" s="238" t="s">
        <v>330</v>
      </c>
      <c r="B36" s="104" t="s">
        <v>42</v>
      </c>
      <c r="C36" s="108" t="s">
        <v>43</v>
      </c>
      <c r="D36" s="108" t="s">
        <v>46</v>
      </c>
      <c r="E36" s="112" t="s">
        <v>207</v>
      </c>
      <c r="F36" s="108"/>
      <c r="G36" s="290">
        <f>G37+G38</f>
        <v>292200</v>
      </c>
      <c r="H36" s="200"/>
    </row>
    <row r="37" spans="1:8" s="10" customFormat="1" ht="69" customHeight="1">
      <c r="A37" s="239" t="s">
        <v>54</v>
      </c>
      <c r="B37" s="113" t="s">
        <v>42</v>
      </c>
      <c r="C37" s="105" t="s">
        <v>43</v>
      </c>
      <c r="D37" s="105" t="s">
        <v>46</v>
      </c>
      <c r="E37" s="114" t="s">
        <v>207</v>
      </c>
      <c r="F37" s="116">
        <v>100</v>
      </c>
      <c r="G37" s="293">
        <v>290200</v>
      </c>
      <c r="H37" s="229"/>
    </row>
    <row r="38" spans="1:8" s="13" customFormat="1" ht="33.75" customHeight="1">
      <c r="A38" s="239" t="s">
        <v>185</v>
      </c>
      <c r="B38" s="113" t="s">
        <v>42</v>
      </c>
      <c r="C38" s="105" t="s">
        <v>43</v>
      </c>
      <c r="D38" s="105" t="s">
        <v>46</v>
      </c>
      <c r="E38" s="114" t="s">
        <v>207</v>
      </c>
      <c r="F38" s="116">
        <v>200</v>
      </c>
      <c r="G38" s="293">
        <v>2000</v>
      </c>
      <c r="H38" s="229"/>
    </row>
    <row r="39" spans="1:8" s="13" customFormat="1" ht="33.75" customHeight="1">
      <c r="A39" s="241" t="s">
        <v>205</v>
      </c>
      <c r="B39" s="104" t="s">
        <v>42</v>
      </c>
      <c r="C39" s="256" t="s">
        <v>43</v>
      </c>
      <c r="D39" s="256" t="s">
        <v>46</v>
      </c>
      <c r="E39" s="112" t="s">
        <v>580</v>
      </c>
      <c r="F39" s="119"/>
      <c r="G39" s="290">
        <f>G40</f>
        <v>13994</v>
      </c>
      <c r="H39" s="229"/>
    </row>
    <row r="40" spans="1:8" s="13" customFormat="1" ht="63.75" customHeight="1">
      <c r="A40" s="115" t="s">
        <v>54</v>
      </c>
      <c r="B40" s="113" t="s">
        <v>42</v>
      </c>
      <c r="C40" s="105" t="s">
        <v>43</v>
      </c>
      <c r="D40" s="105" t="s">
        <v>46</v>
      </c>
      <c r="E40" s="114" t="s">
        <v>580</v>
      </c>
      <c r="F40" s="116">
        <v>100</v>
      </c>
      <c r="G40" s="293">
        <v>13994</v>
      </c>
      <c r="H40" s="229"/>
    </row>
    <row r="41" spans="1:8" s="13" customFormat="1" ht="19.5" customHeight="1">
      <c r="A41" s="271" t="s">
        <v>781</v>
      </c>
      <c r="B41" s="272" t="s">
        <v>42</v>
      </c>
      <c r="C41" s="273" t="s">
        <v>43</v>
      </c>
      <c r="D41" s="273" t="s">
        <v>527</v>
      </c>
      <c r="E41" s="274"/>
      <c r="F41" s="119"/>
      <c r="G41" s="290">
        <f>G42</f>
        <v>3650</v>
      </c>
      <c r="H41" s="229"/>
    </row>
    <row r="42" spans="1:8" s="13" customFormat="1" ht="19.5" customHeight="1">
      <c r="A42" s="271" t="s">
        <v>38</v>
      </c>
      <c r="B42" s="272" t="s">
        <v>42</v>
      </c>
      <c r="C42" s="273" t="s">
        <v>43</v>
      </c>
      <c r="D42" s="273" t="s">
        <v>527</v>
      </c>
      <c r="E42" s="274" t="s">
        <v>427</v>
      </c>
      <c r="F42" s="119"/>
      <c r="G42" s="290">
        <f>G43</f>
        <v>3650</v>
      </c>
      <c r="H42" s="229"/>
    </row>
    <row r="43" spans="1:8" s="13" customFormat="1" ht="33.75" customHeight="1">
      <c r="A43" s="271" t="s">
        <v>5</v>
      </c>
      <c r="B43" s="272" t="s">
        <v>42</v>
      </c>
      <c r="C43" s="273" t="s">
        <v>43</v>
      </c>
      <c r="D43" s="273" t="s">
        <v>527</v>
      </c>
      <c r="E43" s="274" t="s">
        <v>428</v>
      </c>
      <c r="F43" s="119"/>
      <c r="G43" s="290">
        <f>G44</f>
        <v>3650</v>
      </c>
      <c r="H43" s="229"/>
    </row>
    <row r="44" spans="1:8" s="13" customFormat="1" ht="53.25" customHeight="1">
      <c r="A44" s="275" t="s">
        <v>782</v>
      </c>
      <c r="B44" s="276" t="s">
        <v>42</v>
      </c>
      <c r="C44" s="277" t="s">
        <v>43</v>
      </c>
      <c r="D44" s="277" t="s">
        <v>527</v>
      </c>
      <c r="E44" s="278" t="s">
        <v>783</v>
      </c>
      <c r="F44" s="116"/>
      <c r="G44" s="290">
        <f>G45</f>
        <v>3650</v>
      </c>
      <c r="H44" s="229"/>
    </row>
    <row r="45" spans="1:8" s="13" customFormat="1" ht="33.75" customHeight="1">
      <c r="A45" s="275" t="s">
        <v>185</v>
      </c>
      <c r="B45" s="276" t="s">
        <v>42</v>
      </c>
      <c r="C45" s="277" t="s">
        <v>43</v>
      </c>
      <c r="D45" s="277" t="s">
        <v>527</v>
      </c>
      <c r="E45" s="278" t="s">
        <v>783</v>
      </c>
      <c r="F45" s="116">
        <v>200</v>
      </c>
      <c r="G45" s="293">
        <v>3650</v>
      </c>
      <c r="H45" s="229"/>
    </row>
    <row r="46" spans="1:8" s="11" customFormat="1" ht="16.5">
      <c r="A46" s="238" t="s">
        <v>197</v>
      </c>
      <c r="B46" s="104" t="s">
        <v>42</v>
      </c>
      <c r="C46" s="108" t="s">
        <v>43</v>
      </c>
      <c r="D46" s="108" t="s">
        <v>303</v>
      </c>
      <c r="E46" s="120"/>
      <c r="F46" s="108"/>
      <c r="G46" s="290">
        <f>G47</f>
        <v>200000</v>
      </c>
      <c r="H46" s="17"/>
    </row>
    <row r="47" spans="1:8" s="14" customFormat="1" ht="15.75">
      <c r="A47" s="112" t="s">
        <v>158</v>
      </c>
      <c r="B47" s="104" t="s">
        <v>42</v>
      </c>
      <c r="C47" s="108" t="s">
        <v>43</v>
      </c>
      <c r="D47" s="108" t="s">
        <v>303</v>
      </c>
      <c r="E47" s="112" t="s">
        <v>432</v>
      </c>
      <c r="F47" s="108"/>
      <c r="G47" s="290">
        <f>G48</f>
        <v>200000</v>
      </c>
      <c r="H47" s="230"/>
    </row>
    <row r="48" spans="1:8" s="14" customFormat="1" ht="30" customHeight="1">
      <c r="A48" s="241" t="s">
        <v>6</v>
      </c>
      <c r="B48" s="104" t="s">
        <v>42</v>
      </c>
      <c r="C48" s="108" t="s">
        <v>43</v>
      </c>
      <c r="D48" s="108" t="s">
        <v>303</v>
      </c>
      <c r="E48" s="112" t="s">
        <v>433</v>
      </c>
      <c r="F48" s="108"/>
      <c r="G48" s="290">
        <f>G49</f>
        <v>200000</v>
      </c>
      <c r="H48" s="230"/>
    </row>
    <row r="49" spans="1:8" s="15" customFormat="1" ht="16.5" customHeight="1">
      <c r="A49" s="240" t="s">
        <v>6</v>
      </c>
      <c r="B49" s="113" t="s">
        <v>42</v>
      </c>
      <c r="C49" s="105" t="s">
        <v>43</v>
      </c>
      <c r="D49" s="105" t="s">
        <v>303</v>
      </c>
      <c r="E49" s="114" t="s">
        <v>208</v>
      </c>
      <c r="F49" s="105"/>
      <c r="G49" s="293">
        <f>G50</f>
        <v>200000</v>
      </c>
      <c r="H49" s="230"/>
    </row>
    <row r="50" spans="1:8" s="16" customFormat="1" ht="15">
      <c r="A50" s="239" t="s">
        <v>306</v>
      </c>
      <c r="B50" s="113" t="s">
        <v>42</v>
      </c>
      <c r="C50" s="105" t="s">
        <v>43</v>
      </c>
      <c r="D50" s="105" t="s">
        <v>303</v>
      </c>
      <c r="E50" s="114" t="s">
        <v>208</v>
      </c>
      <c r="F50" s="116">
        <v>800</v>
      </c>
      <c r="G50" s="293">
        <v>200000</v>
      </c>
      <c r="H50" s="3"/>
    </row>
    <row r="51" spans="1:8" s="11" customFormat="1" ht="16.5">
      <c r="A51" s="238" t="s">
        <v>18</v>
      </c>
      <c r="B51" s="104" t="s">
        <v>42</v>
      </c>
      <c r="C51" s="108" t="s">
        <v>43</v>
      </c>
      <c r="D51" s="108" t="s">
        <v>191</v>
      </c>
      <c r="E51" s="120"/>
      <c r="F51" s="108"/>
      <c r="G51" s="290">
        <f>G52+G81+G86+G91+G97+G102+G107+G74+G120</f>
        <v>17048731.11</v>
      </c>
      <c r="H51" s="17"/>
    </row>
    <row r="52" spans="1:8" s="12" customFormat="1" ht="35.25" customHeight="1">
      <c r="A52" s="112" t="s">
        <v>593</v>
      </c>
      <c r="B52" s="104" t="s">
        <v>42</v>
      </c>
      <c r="C52" s="108" t="s">
        <v>43</v>
      </c>
      <c r="D52" s="108" t="s">
        <v>191</v>
      </c>
      <c r="E52" s="117" t="s">
        <v>434</v>
      </c>
      <c r="F52" s="119"/>
      <c r="G52" s="290">
        <f>G53+G61+G57</f>
        <v>1242121</v>
      </c>
      <c r="H52" s="3"/>
    </row>
    <row r="53" spans="1:8" s="12" customFormat="1" ht="66" customHeight="1">
      <c r="A53" s="112" t="s">
        <v>638</v>
      </c>
      <c r="B53" s="104" t="s">
        <v>42</v>
      </c>
      <c r="C53" s="108" t="s">
        <v>43</v>
      </c>
      <c r="D53" s="108" t="s">
        <v>191</v>
      </c>
      <c r="E53" s="117" t="s">
        <v>450</v>
      </c>
      <c r="F53" s="119"/>
      <c r="G53" s="290">
        <f>G54</f>
        <v>122900</v>
      </c>
      <c r="H53" s="3"/>
    </row>
    <row r="54" spans="1:8" s="12" customFormat="1" ht="46.5">
      <c r="A54" s="112" t="s">
        <v>212</v>
      </c>
      <c r="B54" s="104" t="s">
        <v>42</v>
      </c>
      <c r="C54" s="108" t="s">
        <v>43</v>
      </c>
      <c r="D54" s="108" t="s">
        <v>191</v>
      </c>
      <c r="E54" s="112" t="s">
        <v>474</v>
      </c>
      <c r="F54" s="119"/>
      <c r="G54" s="290">
        <f>G55</f>
        <v>122900</v>
      </c>
      <c r="H54" s="3"/>
    </row>
    <row r="55" spans="1:8" s="12" customFormat="1" ht="46.5">
      <c r="A55" s="240" t="s">
        <v>1</v>
      </c>
      <c r="B55" s="113" t="s">
        <v>42</v>
      </c>
      <c r="C55" s="105" t="s">
        <v>43</v>
      </c>
      <c r="D55" s="105" t="s">
        <v>191</v>
      </c>
      <c r="E55" s="114" t="s">
        <v>213</v>
      </c>
      <c r="F55" s="116"/>
      <c r="G55" s="293">
        <f>G56</f>
        <v>122900</v>
      </c>
      <c r="H55" s="3"/>
    </row>
    <row r="56" spans="1:8" s="12" customFormat="1" ht="30.75">
      <c r="A56" s="239" t="s">
        <v>55</v>
      </c>
      <c r="B56" s="113" t="s">
        <v>42</v>
      </c>
      <c r="C56" s="105" t="s">
        <v>43</v>
      </c>
      <c r="D56" s="105" t="s">
        <v>191</v>
      </c>
      <c r="E56" s="114" t="s">
        <v>213</v>
      </c>
      <c r="F56" s="116">
        <v>600</v>
      </c>
      <c r="G56" s="293">
        <v>122900</v>
      </c>
      <c r="H56" s="3"/>
    </row>
    <row r="57" spans="1:8" s="12" customFormat="1" ht="66.75" customHeight="1">
      <c r="A57" s="112" t="s">
        <v>639</v>
      </c>
      <c r="B57" s="104" t="s">
        <v>42</v>
      </c>
      <c r="C57" s="108" t="s">
        <v>43</v>
      </c>
      <c r="D57" s="108" t="s">
        <v>191</v>
      </c>
      <c r="E57" s="117" t="s">
        <v>452</v>
      </c>
      <c r="F57" s="119"/>
      <c r="G57" s="290">
        <f>G59</f>
        <v>44000</v>
      </c>
      <c r="H57" s="3"/>
    </row>
    <row r="58" spans="1:8" s="12" customFormat="1" ht="46.5">
      <c r="A58" s="238" t="s">
        <v>214</v>
      </c>
      <c r="B58" s="104" t="s">
        <v>42</v>
      </c>
      <c r="C58" s="108" t="s">
        <v>43</v>
      </c>
      <c r="D58" s="108" t="s">
        <v>191</v>
      </c>
      <c r="E58" s="109" t="s">
        <v>475</v>
      </c>
      <c r="F58" s="119"/>
      <c r="G58" s="290">
        <f>G59</f>
        <v>44000</v>
      </c>
      <c r="H58" s="3"/>
    </row>
    <row r="59" spans="1:8" s="12" customFormat="1" ht="15">
      <c r="A59" s="114" t="s">
        <v>215</v>
      </c>
      <c r="B59" s="113" t="s">
        <v>42</v>
      </c>
      <c r="C59" s="105" t="s">
        <v>43</v>
      </c>
      <c r="D59" s="105" t="s">
        <v>191</v>
      </c>
      <c r="E59" s="114" t="s">
        <v>309</v>
      </c>
      <c r="F59" s="116"/>
      <c r="G59" s="293">
        <f>G60</f>
        <v>44000</v>
      </c>
      <c r="H59" s="3"/>
    </row>
    <row r="60" spans="1:8" s="12" customFormat="1" ht="30.75">
      <c r="A60" s="239" t="s">
        <v>185</v>
      </c>
      <c r="B60" s="113" t="s">
        <v>42</v>
      </c>
      <c r="C60" s="105" t="s">
        <v>43</v>
      </c>
      <c r="D60" s="105" t="s">
        <v>191</v>
      </c>
      <c r="E60" s="114" t="s">
        <v>309</v>
      </c>
      <c r="F60" s="116">
        <v>200</v>
      </c>
      <c r="G60" s="293">
        <v>44000</v>
      </c>
      <c r="H60" s="3"/>
    </row>
    <row r="61" spans="1:8" s="10" customFormat="1" ht="63" customHeight="1">
      <c r="A61" s="112" t="s">
        <v>596</v>
      </c>
      <c r="B61" s="104" t="s">
        <v>42</v>
      </c>
      <c r="C61" s="108" t="s">
        <v>43</v>
      </c>
      <c r="D61" s="108" t="s">
        <v>191</v>
      </c>
      <c r="E61" s="117" t="s">
        <v>451</v>
      </c>
      <c r="F61" s="116"/>
      <c r="G61" s="290">
        <f>G62+G68+G71</f>
        <v>1075221</v>
      </c>
      <c r="H61" s="229"/>
    </row>
    <row r="62" spans="1:8" s="10" customFormat="1" ht="67.5" customHeight="1">
      <c r="A62" s="241" t="s">
        <v>216</v>
      </c>
      <c r="B62" s="104" t="s">
        <v>42</v>
      </c>
      <c r="C62" s="108" t="s">
        <v>43</v>
      </c>
      <c r="D62" s="108" t="s">
        <v>191</v>
      </c>
      <c r="E62" s="112" t="s">
        <v>478</v>
      </c>
      <c r="F62" s="124"/>
      <c r="G62" s="290">
        <f>G63+G66</f>
        <v>954221</v>
      </c>
      <c r="H62" s="229"/>
    </row>
    <row r="63" spans="1:8" s="10" customFormat="1" ht="48" customHeight="1">
      <c r="A63" s="239" t="s">
        <v>0</v>
      </c>
      <c r="B63" s="113" t="s">
        <v>42</v>
      </c>
      <c r="C63" s="105" t="s">
        <v>43</v>
      </c>
      <c r="D63" s="105" t="s">
        <v>191</v>
      </c>
      <c r="E63" s="114" t="s">
        <v>217</v>
      </c>
      <c r="F63" s="124"/>
      <c r="G63" s="290">
        <f>G64+G65</f>
        <v>876600</v>
      </c>
      <c r="H63" s="229"/>
    </row>
    <row r="64" spans="1:8" s="8" customFormat="1" ht="67.5" customHeight="1">
      <c r="A64" s="239" t="s">
        <v>54</v>
      </c>
      <c r="B64" s="113" t="s">
        <v>42</v>
      </c>
      <c r="C64" s="105" t="s">
        <v>43</v>
      </c>
      <c r="D64" s="105" t="s">
        <v>191</v>
      </c>
      <c r="E64" s="114" t="s">
        <v>217</v>
      </c>
      <c r="F64" s="124">
        <v>100</v>
      </c>
      <c r="G64" s="293">
        <v>874600</v>
      </c>
      <c r="H64" s="200"/>
    </row>
    <row r="65" spans="1:8" s="10" customFormat="1" ht="36.75" customHeight="1">
      <c r="A65" s="239" t="s">
        <v>185</v>
      </c>
      <c r="B65" s="113" t="s">
        <v>42</v>
      </c>
      <c r="C65" s="105" t="s">
        <v>43</v>
      </c>
      <c r="D65" s="105" t="s">
        <v>191</v>
      </c>
      <c r="E65" s="114" t="s">
        <v>217</v>
      </c>
      <c r="F65" s="124">
        <v>200</v>
      </c>
      <c r="G65" s="293">
        <v>2000</v>
      </c>
      <c r="H65" s="229"/>
    </row>
    <row r="66" spans="1:8" s="10" customFormat="1" ht="36.75" customHeight="1">
      <c r="A66" s="241" t="s">
        <v>205</v>
      </c>
      <c r="B66" s="104" t="s">
        <v>42</v>
      </c>
      <c r="C66" s="256" t="s">
        <v>43</v>
      </c>
      <c r="D66" s="256" t="s">
        <v>191</v>
      </c>
      <c r="E66" s="112" t="s">
        <v>581</v>
      </c>
      <c r="F66" s="124"/>
      <c r="G66" s="290">
        <f>G67</f>
        <v>77621</v>
      </c>
      <c r="H66" s="229"/>
    </row>
    <row r="67" spans="1:8" s="10" customFormat="1" ht="36.75" customHeight="1">
      <c r="A67" s="115" t="s">
        <v>54</v>
      </c>
      <c r="B67" s="113" t="s">
        <v>42</v>
      </c>
      <c r="C67" s="105" t="s">
        <v>43</v>
      </c>
      <c r="D67" s="105" t="s">
        <v>191</v>
      </c>
      <c r="E67" s="114" t="s">
        <v>581</v>
      </c>
      <c r="F67" s="124">
        <v>100</v>
      </c>
      <c r="G67" s="293">
        <v>77621</v>
      </c>
      <c r="H67" s="229"/>
    </row>
    <row r="68" spans="1:8" s="13" customFormat="1" ht="66.75" customHeight="1">
      <c r="A68" s="238" t="s">
        <v>262</v>
      </c>
      <c r="B68" s="104" t="s">
        <v>42</v>
      </c>
      <c r="C68" s="108" t="s">
        <v>43</v>
      </c>
      <c r="D68" s="108" t="s">
        <v>191</v>
      </c>
      <c r="E68" s="112" t="s">
        <v>476</v>
      </c>
      <c r="F68" s="119"/>
      <c r="G68" s="290">
        <f>G69</f>
        <v>5000</v>
      </c>
      <c r="H68" s="229"/>
    </row>
    <row r="69" spans="1:8" s="13" customFormat="1" ht="18.75" customHeight="1">
      <c r="A69" s="114" t="s">
        <v>215</v>
      </c>
      <c r="B69" s="113" t="s">
        <v>42</v>
      </c>
      <c r="C69" s="105" t="s">
        <v>43</v>
      </c>
      <c r="D69" s="105" t="s">
        <v>191</v>
      </c>
      <c r="E69" s="114" t="s">
        <v>219</v>
      </c>
      <c r="F69" s="124"/>
      <c r="G69" s="293">
        <f>G70</f>
        <v>5000</v>
      </c>
      <c r="H69" s="229"/>
    </row>
    <row r="70" spans="1:8" s="13" customFormat="1" ht="36" customHeight="1">
      <c r="A70" s="239" t="s">
        <v>185</v>
      </c>
      <c r="B70" s="113" t="s">
        <v>42</v>
      </c>
      <c r="C70" s="105" t="s">
        <v>43</v>
      </c>
      <c r="D70" s="105" t="s">
        <v>191</v>
      </c>
      <c r="E70" s="114" t="s">
        <v>219</v>
      </c>
      <c r="F70" s="116">
        <v>200</v>
      </c>
      <c r="G70" s="293">
        <v>5000</v>
      </c>
      <c r="H70" s="229"/>
    </row>
    <row r="71" spans="1:8" s="13" customFormat="1" ht="36" customHeight="1">
      <c r="A71" s="241" t="s">
        <v>218</v>
      </c>
      <c r="B71" s="104" t="s">
        <v>42</v>
      </c>
      <c r="C71" s="108" t="s">
        <v>43</v>
      </c>
      <c r="D71" s="108" t="s">
        <v>191</v>
      </c>
      <c r="E71" s="112" t="s">
        <v>477</v>
      </c>
      <c r="F71" s="119"/>
      <c r="G71" s="290">
        <f>G72</f>
        <v>116000</v>
      </c>
      <c r="H71" s="229"/>
    </row>
    <row r="72" spans="1:8" s="13" customFormat="1" ht="22.5" customHeight="1">
      <c r="A72" s="114" t="s">
        <v>215</v>
      </c>
      <c r="B72" s="113" t="s">
        <v>42</v>
      </c>
      <c r="C72" s="105" t="s">
        <v>43</v>
      </c>
      <c r="D72" s="105" t="s">
        <v>191</v>
      </c>
      <c r="E72" s="114" t="s">
        <v>220</v>
      </c>
      <c r="F72" s="124"/>
      <c r="G72" s="293">
        <f>G73</f>
        <v>116000</v>
      </c>
      <c r="H72" s="229"/>
    </row>
    <row r="73" spans="1:8" s="13" customFormat="1" ht="36" customHeight="1">
      <c r="A73" s="239" t="s">
        <v>185</v>
      </c>
      <c r="B73" s="113" t="s">
        <v>42</v>
      </c>
      <c r="C73" s="105" t="s">
        <v>43</v>
      </c>
      <c r="D73" s="105" t="s">
        <v>191</v>
      </c>
      <c r="E73" s="114" t="s">
        <v>220</v>
      </c>
      <c r="F73" s="124">
        <v>200</v>
      </c>
      <c r="G73" s="293">
        <v>116000</v>
      </c>
      <c r="H73" s="229"/>
    </row>
    <row r="74" spans="1:8" s="13" customFormat="1" ht="53.25" customHeight="1">
      <c r="A74" s="238" t="s">
        <v>597</v>
      </c>
      <c r="B74" s="104" t="s">
        <v>42</v>
      </c>
      <c r="C74" s="108" t="s">
        <v>43</v>
      </c>
      <c r="D74" s="108" t="s">
        <v>191</v>
      </c>
      <c r="E74" s="117" t="s">
        <v>435</v>
      </c>
      <c r="F74" s="125"/>
      <c r="G74" s="290">
        <f>G75</f>
        <v>230000</v>
      </c>
      <c r="H74" s="229"/>
    </row>
    <row r="75" spans="1:8" s="13" customFormat="1" ht="83.25" customHeight="1">
      <c r="A75" s="238" t="s">
        <v>598</v>
      </c>
      <c r="B75" s="104" t="s">
        <v>42</v>
      </c>
      <c r="C75" s="108" t="s">
        <v>43</v>
      </c>
      <c r="D75" s="108" t="s">
        <v>191</v>
      </c>
      <c r="E75" s="112" t="s">
        <v>473</v>
      </c>
      <c r="F75" s="125"/>
      <c r="G75" s="290">
        <f>G76</f>
        <v>230000</v>
      </c>
      <c r="H75" s="229"/>
    </row>
    <row r="76" spans="1:8" s="13" customFormat="1" ht="50.25" customHeight="1">
      <c r="A76" s="238" t="s">
        <v>145</v>
      </c>
      <c r="B76" s="104" t="s">
        <v>42</v>
      </c>
      <c r="C76" s="108" t="s">
        <v>43</v>
      </c>
      <c r="D76" s="108" t="s">
        <v>191</v>
      </c>
      <c r="E76" s="112" t="s">
        <v>479</v>
      </c>
      <c r="F76" s="125"/>
      <c r="G76" s="290">
        <f>G77+G79</f>
        <v>230000</v>
      </c>
      <c r="H76" s="229"/>
    </row>
    <row r="77" spans="1:8" s="13" customFormat="1" ht="18" customHeight="1">
      <c r="A77" s="238" t="s">
        <v>352</v>
      </c>
      <c r="B77" s="104" t="s">
        <v>42</v>
      </c>
      <c r="C77" s="108" t="s">
        <v>43</v>
      </c>
      <c r="D77" s="108" t="s">
        <v>191</v>
      </c>
      <c r="E77" s="112" t="s">
        <v>353</v>
      </c>
      <c r="F77" s="125"/>
      <c r="G77" s="290">
        <f>G78</f>
        <v>144800</v>
      </c>
      <c r="H77" s="229"/>
    </row>
    <row r="78" spans="1:8" s="13" customFormat="1" ht="34.5" customHeight="1">
      <c r="A78" s="239" t="s">
        <v>185</v>
      </c>
      <c r="B78" s="113" t="s">
        <v>42</v>
      </c>
      <c r="C78" s="105" t="s">
        <v>43</v>
      </c>
      <c r="D78" s="105" t="s">
        <v>191</v>
      </c>
      <c r="E78" s="114" t="s">
        <v>353</v>
      </c>
      <c r="F78" s="124">
        <v>200</v>
      </c>
      <c r="G78" s="293">
        <f>115000+29800</f>
        <v>144800</v>
      </c>
      <c r="H78" s="229"/>
    </row>
    <row r="79" spans="1:8" s="13" customFormat="1" ht="18" customHeight="1">
      <c r="A79" s="238" t="s">
        <v>146</v>
      </c>
      <c r="B79" s="104" t="s">
        <v>42</v>
      </c>
      <c r="C79" s="108" t="s">
        <v>43</v>
      </c>
      <c r="D79" s="108" t="s">
        <v>191</v>
      </c>
      <c r="E79" s="112" t="s">
        <v>147</v>
      </c>
      <c r="F79" s="125"/>
      <c r="G79" s="290">
        <f>G80</f>
        <v>85200</v>
      </c>
      <c r="H79" s="229"/>
    </row>
    <row r="80" spans="1:8" s="13" customFormat="1" ht="36" customHeight="1">
      <c r="A80" s="239" t="s">
        <v>185</v>
      </c>
      <c r="B80" s="113" t="s">
        <v>42</v>
      </c>
      <c r="C80" s="105" t="s">
        <v>43</v>
      </c>
      <c r="D80" s="105" t="s">
        <v>191</v>
      </c>
      <c r="E80" s="114" t="s">
        <v>147</v>
      </c>
      <c r="F80" s="124">
        <v>200</v>
      </c>
      <c r="G80" s="293">
        <f>115000-29800</f>
        <v>85200</v>
      </c>
      <c r="H80" s="229"/>
    </row>
    <row r="81" spans="1:8" s="13" customFormat="1" ht="48" customHeight="1">
      <c r="A81" s="146" t="s">
        <v>682</v>
      </c>
      <c r="B81" s="104" t="s">
        <v>42</v>
      </c>
      <c r="C81" s="263" t="s">
        <v>43</v>
      </c>
      <c r="D81" s="263" t="s">
        <v>191</v>
      </c>
      <c r="E81" s="117" t="s">
        <v>678</v>
      </c>
      <c r="F81" s="125"/>
      <c r="G81" s="290">
        <f>G82</f>
        <v>82500</v>
      </c>
      <c r="H81" s="229"/>
    </row>
    <row r="82" spans="1:8" s="13" customFormat="1" ht="81" customHeight="1">
      <c r="A82" s="146" t="s">
        <v>683</v>
      </c>
      <c r="B82" s="104" t="s">
        <v>42</v>
      </c>
      <c r="C82" s="263" t="s">
        <v>43</v>
      </c>
      <c r="D82" s="263" t="s">
        <v>191</v>
      </c>
      <c r="E82" s="117" t="s">
        <v>679</v>
      </c>
      <c r="F82" s="125"/>
      <c r="G82" s="290">
        <f>G83</f>
        <v>82500</v>
      </c>
      <c r="H82" s="229"/>
    </row>
    <row r="83" spans="1:8" s="13" customFormat="1" ht="65.25" customHeight="1">
      <c r="A83" s="146" t="s">
        <v>743</v>
      </c>
      <c r="B83" s="104" t="s">
        <v>42</v>
      </c>
      <c r="C83" s="263" t="s">
        <v>43</v>
      </c>
      <c r="D83" s="263" t="s">
        <v>191</v>
      </c>
      <c r="E83" s="117" t="s">
        <v>742</v>
      </c>
      <c r="F83" s="125"/>
      <c r="G83" s="290">
        <f>G84</f>
        <v>82500</v>
      </c>
      <c r="H83" s="229"/>
    </row>
    <row r="84" spans="1:8" s="13" customFormat="1" ht="36" customHeight="1">
      <c r="A84" s="238" t="s">
        <v>751</v>
      </c>
      <c r="B84" s="104" t="s">
        <v>42</v>
      </c>
      <c r="C84" s="263" t="s">
        <v>43</v>
      </c>
      <c r="D84" s="263" t="s">
        <v>191</v>
      </c>
      <c r="E84" s="117" t="s">
        <v>750</v>
      </c>
      <c r="F84" s="125"/>
      <c r="G84" s="290">
        <f>G85</f>
        <v>82500</v>
      </c>
      <c r="H84" s="229"/>
    </row>
    <row r="85" spans="1:8" s="13" customFormat="1" ht="36" customHeight="1">
      <c r="A85" s="239" t="s">
        <v>185</v>
      </c>
      <c r="B85" s="113" t="s">
        <v>42</v>
      </c>
      <c r="C85" s="105" t="s">
        <v>43</v>
      </c>
      <c r="D85" s="105" t="s">
        <v>191</v>
      </c>
      <c r="E85" s="134" t="s">
        <v>750</v>
      </c>
      <c r="F85" s="116">
        <v>200</v>
      </c>
      <c r="G85" s="293">
        <v>82500</v>
      </c>
      <c r="H85" s="229"/>
    </row>
    <row r="86" spans="1:8" s="13" customFormat="1" ht="35.25" customHeight="1">
      <c r="A86" s="238" t="s">
        <v>599</v>
      </c>
      <c r="B86" s="104" t="s">
        <v>42</v>
      </c>
      <c r="C86" s="108" t="s">
        <v>43</v>
      </c>
      <c r="D86" s="108" t="s">
        <v>191</v>
      </c>
      <c r="E86" s="117" t="s">
        <v>436</v>
      </c>
      <c r="F86" s="119"/>
      <c r="G86" s="290">
        <f>G87</f>
        <v>45000</v>
      </c>
      <c r="H86" s="229"/>
    </row>
    <row r="87" spans="1:8" s="13" customFormat="1" ht="62.25" customHeight="1">
      <c r="A87" s="238" t="s">
        <v>600</v>
      </c>
      <c r="B87" s="104" t="s">
        <v>42</v>
      </c>
      <c r="C87" s="108" t="s">
        <v>43</v>
      </c>
      <c r="D87" s="108" t="s">
        <v>191</v>
      </c>
      <c r="E87" s="112" t="s">
        <v>472</v>
      </c>
      <c r="F87" s="119"/>
      <c r="G87" s="290">
        <f>G88</f>
        <v>45000</v>
      </c>
      <c r="H87" s="229"/>
    </row>
    <row r="88" spans="1:8" s="13" customFormat="1" ht="51.75" customHeight="1">
      <c r="A88" s="112" t="s">
        <v>34</v>
      </c>
      <c r="B88" s="104" t="s">
        <v>42</v>
      </c>
      <c r="C88" s="108" t="s">
        <v>43</v>
      </c>
      <c r="D88" s="108" t="s">
        <v>191</v>
      </c>
      <c r="E88" s="112" t="s">
        <v>480</v>
      </c>
      <c r="F88" s="119"/>
      <c r="G88" s="290">
        <f>G89</f>
        <v>45000</v>
      </c>
      <c r="H88" s="229"/>
    </row>
    <row r="89" spans="1:8" s="13" customFormat="1" ht="18" customHeight="1">
      <c r="A89" s="239" t="s">
        <v>221</v>
      </c>
      <c r="B89" s="113" t="s">
        <v>42</v>
      </c>
      <c r="C89" s="105" t="s">
        <v>43</v>
      </c>
      <c r="D89" s="105" t="s">
        <v>191</v>
      </c>
      <c r="E89" s="114" t="s">
        <v>222</v>
      </c>
      <c r="F89" s="116"/>
      <c r="G89" s="293">
        <f>G90</f>
        <v>45000</v>
      </c>
      <c r="H89" s="229"/>
    </row>
    <row r="90" spans="1:8" s="13" customFormat="1" ht="36" customHeight="1">
      <c r="A90" s="239" t="s">
        <v>185</v>
      </c>
      <c r="B90" s="113" t="s">
        <v>42</v>
      </c>
      <c r="C90" s="105" t="s">
        <v>43</v>
      </c>
      <c r="D90" s="105" t="s">
        <v>191</v>
      </c>
      <c r="E90" s="114" t="s">
        <v>222</v>
      </c>
      <c r="F90" s="116">
        <v>200</v>
      </c>
      <c r="G90" s="293">
        <v>45000</v>
      </c>
      <c r="H90" s="229"/>
    </row>
    <row r="91" spans="1:8" s="13" customFormat="1" ht="31.5" customHeight="1">
      <c r="A91" s="112" t="s">
        <v>601</v>
      </c>
      <c r="B91" s="104" t="s">
        <v>42</v>
      </c>
      <c r="C91" s="108" t="s">
        <v>43</v>
      </c>
      <c r="D91" s="108" t="s">
        <v>191</v>
      </c>
      <c r="E91" s="117" t="s">
        <v>437</v>
      </c>
      <c r="F91" s="108"/>
      <c r="G91" s="290">
        <f>G92</f>
        <v>289309</v>
      </c>
      <c r="H91" s="229"/>
    </row>
    <row r="92" spans="1:8" s="13" customFormat="1" ht="83.25" customHeight="1">
      <c r="A92" s="112" t="s">
        <v>602</v>
      </c>
      <c r="B92" s="104" t="s">
        <v>42</v>
      </c>
      <c r="C92" s="108" t="s">
        <v>43</v>
      </c>
      <c r="D92" s="108" t="s">
        <v>191</v>
      </c>
      <c r="E92" s="117" t="s">
        <v>471</v>
      </c>
      <c r="F92" s="105"/>
      <c r="G92" s="290">
        <f>G93</f>
        <v>289309</v>
      </c>
      <c r="H92" s="229"/>
    </row>
    <row r="93" spans="1:8" s="13" customFormat="1" ht="36" customHeight="1">
      <c r="A93" s="241" t="s">
        <v>223</v>
      </c>
      <c r="B93" s="104" t="s">
        <v>42</v>
      </c>
      <c r="C93" s="108" t="s">
        <v>43</v>
      </c>
      <c r="D93" s="108" t="s">
        <v>191</v>
      </c>
      <c r="E93" s="112" t="s">
        <v>481</v>
      </c>
      <c r="F93" s="125"/>
      <c r="G93" s="290">
        <f>G94</f>
        <v>289309</v>
      </c>
      <c r="H93" s="229"/>
    </row>
    <row r="94" spans="1:7" s="17" customFormat="1" ht="31.5" customHeight="1">
      <c r="A94" s="240" t="s">
        <v>2</v>
      </c>
      <c r="B94" s="113" t="s">
        <v>42</v>
      </c>
      <c r="C94" s="105" t="s">
        <v>43</v>
      </c>
      <c r="D94" s="105" t="s">
        <v>191</v>
      </c>
      <c r="E94" s="114" t="s">
        <v>224</v>
      </c>
      <c r="F94" s="124"/>
      <c r="G94" s="293">
        <f>G95+G96</f>
        <v>289309</v>
      </c>
    </row>
    <row r="95" spans="1:7" s="17" customFormat="1" ht="69" customHeight="1">
      <c r="A95" s="239" t="s">
        <v>54</v>
      </c>
      <c r="B95" s="113" t="s">
        <v>42</v>
      </c>
      <c r="C95" s="105" t="s">
        <v>43</v>
      </c>
      <c r="D95" s="105" t="s">
        <v>191</v>
      </c>
      <c r="E95" s="114" t="s">
        <v>224</v>
      </c>
      <c r="F95" s="116">
        <v>100</v>
      </c>
      <c r="G95" s="293">
        <v>262553</v>
      </c>
    </row>
    <row r="96" spans="1:8" s="16" customFormat="1" ht="34.5" customHeight="1">
      <c r="A96" s="239" t="s">
        <v>185</v>
      </c>
      <c r="B96" s="113" t="s">
        <v>42</v>
      </c>
      <c r="C96" s="105" t="s">
        <v>43</v>
      </c>
      <c r="D96" s="105" t="s">
        <v>191</v>
      </c>
      <c r="E96" s="114" t="s">
        <v>224</v>
      </c>
      <c r="F96" s="116">
        <v>200</v>
      </c>
      <c r="G96" s="293">
        <v>26756</v>
      </c>
      <c r="H96" s="3"/>
    </row>
    <row r="97" spans="1:8" s="16" customFormat="1" ht="50.25" customHeight="1">
      <c r="A97" s="238" t="s">
        <v>603</v>
      </c>
      <c r="B97" s="104" t="s">
        <v>42</v>
      </c>
      <c r="C97" s="108" t="s">
        <v>43</v>
      </c>
      <c r="D97" s="108" t="s">
        <v>191</v>
      </c>
      <c r="E97" s="126" t="s">
        <v>438</v>
      </c>
      <c r="F97" s="127"/>
      <c r="G97" s="290">
        <f>G98</f>
        <v>30000</v>
      </c>
      <c r="H97" s="3"/>
    </row>
    <row r="98" spans="1:8" s="16" customFormat="1" ht="83.25" customHeight="1">
      <c r="A98" s="238" t="s">
        <v>640</v>
      </c>
      <c r="B98" s="104" t="s">
        <v>42</v>
      </c>
      <c r="C98" s="108" t="s">
        <v>43</v>
      </c>
      <c r="D98" s="108" t="s">
        <v>191</v>
      </c>
      <c r="E98" s="126" t="s">
        <v>470</v>
      </c>
      <c r="F98" s="127"/>
      <c r="G98" s="290">
        <f>G99</f>
        <v>30000</v>
      </c>
      <c r="H98" s="3"/>
    </row>
    <row r="99" spans="1:8" s="16" customFormat="1" ht="63.75" customHeight="1">
      <c r="A99" s="238" t="s">
        <v>7</v>
      </c>
      <c r="B99" s="104" t="s">
        <v>42</v>
      </c>
      <c r="C99" s="108" t="s">
        <v>43</v>
      </c>
      <c r="D99" s="108" t="s">
        <v>191</v>
      </c>
      <c r="E99" s="126" t="s">
        <v>482</v>
      </c>
      <c r="F99" s="127"/>
      <c r="G99" s="290">
        <f>G100</f>
        <v>30000</v>
      </c>
      <c r="H99" s="3"/>
    </row>
    <row r="100" spans="1:8" s="16" customFormat="1" ht="31.5" customHeight="1">
      <c r="A100" s="239" t="s">
        <v>8</v>
      </c>
      <c r="B100" s="113" t="s">
        <v>42</v>
      </c>
      <c r="C100" s="105" t="s">
        <v>43</v>
      </c>
      <c r="D100" s="105" t="s">
        <v>191</v>
      </c>
      <c r="E100" s="128" t="s">
        <v>9</v>
      </c>
      <c r="F100" s="129"/>
      <c r="G100" s="293">
        <f>G101</f>
        <v>30000</v>
      </c>
      <c r="H100" s="3"/>
    </row>
    <row r="101" spans="1:8" s="16" customFormat="1" ht="18.75" customHeight="1">
      <c r="A101" s="239" t="s">
        <v>327</v>
      </c>
      <c r="B101" s="113" t="s">
        <v>42</v>
      </c>
      <c r="C101" s="105" t="s">
        <v>43</v>
      </c>
      <c r="D101" s="105" t="s">
        <v>191</v>
      </c>
      <c r="E101" s="128" t="s">
        <v>9</v>
      </c>
      <c r="F101" s="129">
        <v>300</v>
      </c>
      <c r="G101" s="293">
        <v>30000</v>
      </c>
      <c r="H101" s="3"/>
    </row>
    <row r="102" spans="1:8" s="6" customFormat="1" ht="36" customHeight="1">
      <c r="A102" s="238" t="s">
        <v>61</v>
      </c>
      <c r="B102" s="104" t="s">
        <v>42</v>
      </c>
      <c r="C102" s="108" t="s">
        <v>43</v>
      </c>
      <c r="D102" s="108" t="s">
        <v>191</v>
      </c>
      <c r="E102" s="112" t="s">
        <v>439</v>
      </c>
      <c r="F102" s="125"/>
      <c r="G102" s="290">
        <f>G103</f>
        <v>1782087.1600000001</v>
      </c>
      <c r="H102" s="17"/>
    </row>
    <row r="103" spans="1:8" s="6" customFormat="1" ht="22.5" customHeight="1">
      <c r="A103" s="238" t="s">
        <v>587</v>
      </c>
      <c r="B103" s="104" t="s">
        <v>42</v>
      </c>
      <c r="C103" s="108" t="s">
        <v>43</v>
      </c>
      <c r="D103" s="108" t="s">
        <v>191</v>
      </c>
      <c r="E103" s="112" t="s">
        <v>469</v>
      </c>
      <c r="F103" s="125"/>
      <c r="G103" s="290">
        <f>G104</f>
        <v>1782087.1600000001</v>
      </c>
      <c r="H103" s="17"/>
    </row>
    <row r="104" spans="1:8" s="6" customFormat="1" ht="31.5" customHeight="1">
      <c r="A104" s="242" t="s">
        <v>522</v>
      </c>
      <c r="B104" s="113" t="s">
        <v>42</v>
      </c>
      <c r="C104" s="105" t="s">
        <v>43</v>
      </c>
      <c r="D104" s="105" t="s">
        <v>191</v>
      </c>
      <c r="E104" s="130" t="s">
        <v>225</v>
      </c>
      <c r="F104" s="131"/>
      <c r="G104" s="293">
        <f>G105+G106</f>
        <v>1782087.1600000001</v>
      </c>
      <c r="H104" s="17"/>
    </row>
    <row r="105" spans="1:8" s="6" customFormat="1" ht="31.5" customHeight="1">
      <c r="A105" s="239" t="s">
        <v>185</v>
      </c>
      <c r="B105" s="113" t="s">
        <v>42</v>
      </c>
      <c r="C105" s="105" t="s">
        <v>43</v>
      </c>
      <c r="D105" s="105" t="s">
        <v>191</v>
      </c>
      <c r="E105" s="130" t="s">
        <v>225</v>
      </c>
      <c r="F105" s="116">
        <v>200</v>
      </c>
      <c r="G105" s="293">
        <v>6000</v>
      </c>
      <c r="H105" s="17"/>
    </row>
    <row r="106" spans="1:8" s="6" customFormat="1" ht="15.75" customHeight="1">
      <c r="A106" s="239" t="s">
        <v>306</v>
      </c>
      <c r="B106" s="113" t="s">
        <v>42</v>
      </c>
      <c r="C106" s="105" t="s">
        <v>43</v>
      </c>
      <c r="D106" s="105" t="s">
        <v>191</v>
      </c>
      <c r="E106" s="130" t="s">
        <v>225</v>
      </c>
      <c r="F106" s="116">
        <v>800</v>
      </c>
      <c r="G106" s="293">
        <f>5132258.36-20851-125957.6-27000-22858-82500-110000-5000-37010-70000-13250-654522+150000+0.9+27570.78-331955.23+73804.62-900000-300000+1100-111.6+50000+26000+350687+591678-400000-116795-3250-620573-155480.45-835566.62+125000+440958-120107-125000-45000+11664-6000+104153-180000</f>
        <v>1776087.1600000001</v>
      </c>
      <c r="H106" s="17"/>
    </row>
    <row r="107" spans="1:8" s="6" customFormat="1" ht="18" customHeight="1">
      <c r="A107" s="238" t="s">
        <v>38</v>
      </c>
      <c r="B107" s="104" t="s">
        <v>42</v>
      </c>
      <c r="C107" s="108" t="s">
        <v>43</v>
      </c>
      <c r="D107" s="108" t="s">
        <v>191</v>
      </c>
      <c r="E107" s="117" t="s">
        <v>427</v>
      </c>
      <c r="F107" s="116"/>
      <c r="G107" s="290">
        <f>G108</f>
        <v>13317713.95</v>
      </c>
      <c r="H107" s="17"/>
    </row>
    <row r="108" spans="1:8" s="6" customFormat="1" ht="36" customHeight="1">
      <c r="A108" s="238" t="s">
        <v>5</v>
      </c>
      <c r="B108" s="104" t="s">
        <v>42</v>
      </c>
      <c r="C108" s="108" t="s">
        <v>43</v>
      </c>
      <c r="D108" s="108" t="s">
        <v>191</v>
      </c>
      <c r="E108" s="117" t="s">
        <v>428</v>
      </c>
      <c r="F108" s="116"/>
      <c r="G108" s="290">
        <f>+G109+G112+G116+G118</f>
        <v>13317713.95</v>
      </c>
      <c r="H108" s="17"/>
    </row>
    <row r="109" spans="1:8" s="8" customFormat="1" ht="39" customHeight="1">
      <c r="A109" s="196" t="s">
        <v>667</v>
      </c>
      <c r="B109" s="104" t="s">
        <v>42</v>
      </c>
      <c r="C109" s="108" t="s">
        <v>43</v>
      </c>
      <c r="D109" s="108" t="s">
        <v>191</v>
      </c>
      <c r="E109" s="112" t="s">
        <v>259</v>
      </c>
      <c r="F109" s="108"/>
      <c r="G109" s="290">
        <f>G110+G111</f>
        <v>2886632</v>
      </c>
      <c r="H109" s="200"/>
    </row>
    <row r="110" spans="1:8" s="16" customFormat="1" ht="68.25" customHeight="1">
      <c r="A110" s="239" t="s">
        <v>54</v>
      </c>
      <c r="B110" s="113" t="s">
        <v>42</v>
      </c>
      <c r="C110" s="105" t="s">
        <v>43</v>
      </c>
      <c r="D110" s="105" t="s">
        <v>191</v>
      </c>
      <c r="E110" s="114" t="s">
        <v>259</v>
      </c>
      <c r="F110" s="116">
        <v>100</v>
      </c>
      <c r="G110" s="293">
        <v>979357</v>
      </c>
      <c r="H110" s="3"/>
    </row>
    <row r="111" spans="1:8" s="12" customFormat="1" ht="33" customHeight="1">
      <c r="A111" s="239" t="s">
        <v>185</v>
      </c>
      <c r="B111" s="113" t="s">
        <v>42</v>
      </c>
      <c r="C111" s="105" t="s">
        <v>43</v>
      </c>
      <c r="D111" s="105" t="s">
        <v>191</v>
      </c>
      <c r="E111" s="114" t="s">
        <v>259</v>
      </c>
      <c r="F111" s="116">
        <v>200</v>
      </c>
      <c r="G111" s="293">
        <v>1907275</v>
      </c>
      <c r="H111" s="3"/>
    </row>
    <row r="112" spans="1:8" s="13" customFormat="1" ht="33.75" customHeight="1">
      <c r="A112" s="238" t="s">
        <v>192</v>
      </c>
      <c r="B112" s="104" t="s">
        <v>42</v>
      </c>
      <c r="C112" s="108" t="s">
        <v>43</v>
      </c>
      <c r="D112" s="108" t="s">
        <v>191</v>
      </c>
      <c r="E112" s="112" t="s">
        <v>226</v>
      </c>
      <c r="F112" s="132"/>
      <c r="G112" s="290">
        <f>G113+G114+G115</f>
        <v>10008640</v>
      </c>
      <c r="H112" s="229"/>
    </row>
    <row r="113" spans="1:8" s="10" customFormat="1" ht="63.75" customHeight="1">
      <c r="A113" s="239" t="s">
        <v>54</v>
      </c>
      <c r="B113" s="113" t="s">
        <v>42</v>
      </c>
      <c r="C113" s="105" t="s">
        <v>43</v>
      </c>
      <c r="D113" s="105" t="s">
        <v>191</v>
      </c>
      <c r="E113" s="114" t="s">
        <v>226</v>
      </c>
      <c r="F113" s="133" t="s">
        <v>195</v>
      </c>
      <c r="G113" s="293">
        <v>6390096</v>
      </c>
      <c r="H113" s="229"/>
    </row>
    <row r="114" spans="1:8" s="13" customFormat="1" ht="38.25" customHeight="1">
      <c r="A114" s="239" t="s">
        <v>185</v>
      </c>
      <c r="B114" s="113" t="s">
        <v>42</v>
      </c>
      <c r="C114" s="105" t="s">
        <v>43</v>
      </c>
      <c r="D114" s="105" t="s">
        <v>191</v>
      </c>
      <c r="E114" s="114" t="s">
        <v>226</v>
      </c>
      <c r="F114" s="133" t="s">
        <v>196</v>
      </c>
      <c r="G114" s="293">
        <f>3473185+84424</f>
        <v>3557609</v>
      </c>
      <c r="H114" s="229"/>
    </row>
    <row r="115" spans="1:8" s="13" customFormat="1" ht="16.5" customHeight="1">
      <c r="A115" s="239" t="s">
        <v>306</v>
      </c>
      <c r="B115" s="113" t="s">
        <v>42</v>
      </c>
      <c r="C115" s="105" t="s">
        <v>43</v>
      </c>
      <c r="D115" s="105" t="s">
        <v>191</v>
      </c>
      <c r="E115" s="114" t="s">
        <v>226</v>
      </c>
      <c r="F115" s="133" t="s">
        <v>189</v>
      </c>
      <c r="G115" s="293">
        <v>60935</v>
      </c>
      <c r="H115" s="229"/>
    </row>
    <row r="116" spans="1:8" s="8" customFormat="1" ht="33.75" customHeight="1">
      <c r="A116" s="112" t="s">
        <v>60</v>
      </c>
      <c r="B116" s="104" t="s">
        <v>42</v>
      </c>
      <c r="C116" s="108" t="s">
        <v>43</v>
      </c>
      <c r="D116" s="108" t="s">
        <v>191</v>
      </c>
      <c r="E116" s="112" t="s">
        <v>227</v>
      </c>
      <c r="F116" s="108"/>
      <c r="G116" s="290">
        <f>G117</f>
        <v>80000</v>
      </c>
      <c r="H116" s="200"/>
    </row>
    <row r="117" spans="1:8" s="13" customFormat="1" ht="34.5" customHeight="1">
      <c r="A117" s="239" t="s">
        <v>185</v>
      </c>
      <c r="B117" s="113" t="s">
        <v>42</v>
      </c>
      <c r="C117" s="105" t="s">
        <v>43</v>
      </c>
      <c r="D117" s="105" t="s">
        <v>191</v>
      </c>
      <c r="E117" s="114" t="s">
        <v>227</v>
      </c>
      <c r="F117" s="116">
        <v>200</v>
      </c>
      <c r="G117" s="293">
        <v>80000</v>
      </c>
      <c r="H117" s="229"/>
    </row>
    <row r="118" spans="1:8" s="13" customFormat="1" ht="34.5" customHeight="1">
      <c r="A118" s="107" t="s">
        <v>660</v>
      </c>
      <c r="B118" s="104" t="s">
        <v>42</v>
      </c>
      <c r="C118" s="257" t="s">
        <v>43</v>
      </c>
      <c r="D118" s="257" t="s">
        <v>191</v>
      </c>
      <c r="E118" s="112" t="s">
        <v>661</v>
      </c>
      <c r="F118" s="119"/>
      <c r="G118" s="290">
        <f>G119</f>
        <v>342441.95</v>
      </c>
      <c r="H118" s="229"/>
    </row>
    <row r="119" spans="1:8" s="13" customFormat="1" ht="18" customHeight="1">
      <c r="A119" s="122" t="s">
        <v>326</v>
      </c>
      <c r="B119" s="113" t="s">
        <v>42</v>
      </c>
      <c r="C119" s="105" t="s">
        <v>43</v>
      </c>
      <c r="D119" s="105" t="s">
        <v>191</v>
      </c>
      <c r="E119" s="114" t="s">
        <v>661</v>
      </c>
      <c r="F119" s="116">
        <v>500</v>
      </c>
      <c r="G119" s="293">
        <v>342441.95</v>
      </c>
      <c r="H119" s="229"/>
    </row>
    <row r="120" spans="1:8" s="13" customFormat="1" ht="18" customHeight="1">
      <c r="A120" s="118" t="s">
        <v>158</v>
      </c>
      <c r="B120" s="104" t="s">
        <v>42</v>
      </c>
      <c r="C120" s="269" t="s">
        <v>43</v>
      </c>
      <c r="D120" s="269" t="s">
        <v>191</v>
      </c>
      <c r="E120" s="112" t="s">
        <v>432</v>
      </c>
      <c r="F120" s="269"/>
      <c r="G120" s="290">
        <f>G121</f>
        <v>30000</v>
      </c>
      <c r="H120" s="229"/>
    </row>
    <row r="121" spans="1:8" s="13" customFormat="1" ht="33.75" customHeight="1">
      <c r="A121" s="281" t="s">
        <v>6</v>
      </c>
      <c r="B121" s="104" t="s">
        <v>42</v>
      </c>
      <c r="C121" s="269" t="s">
        <v>43</v>
      </c>
      <c r="D121" s="269" t="s">
        <v>191</v>
      </c>
      <c r="E121" s="112" t="s">
        <v>433</v>
      </c>
      <c r="F121" s="269"/>
      <c r="G121" s="290">
        <f>G122</f>
        <v>30000</v>
      </c>
      <c r="H121" s="229"/>
    </row>
    <row r="122" spans="1:8" s="13" customFormat="1" ht="18" customHeight="1">
      <c r="A122" s="282" t="s">
        <v>784</v>
      </c>
      <c r="B122" s="113" t="s">
        <v>42</v>
      </c>
      <c r="C122" s="105" t="s">
        <v>43</v>
      </c>
      <c r="D122" s="105" t="s">
        <v>191</v>
      </c>
      <c r="E122" s="283" t="s">
        <v>785</v>
      </c>
      <c r="F122" s="105"/>
      <c r="G122" s="290">
        <f>G123</f>
        <v>30000</v>
      </c>
      <c r="H122" s="229"/>
    </row>
    <row r="123" spans="1:8" s="13" customFormat="1" ht="18" customHeight="1">
      <c r="A123" s="275" t="s">
        <v>327</v>
      </c>
      <c r="B123" s="113" t="s">
        <v>42</v>
      </c>
      <c r="C123" s="105" t="s">
        <v>43</v>
      </c>
      <c r="D123" s="105" t="s">
        <v>191</v>
      </c>
      <c r="E123" s="280" t="s">
        <v>785</v>
      </c>
      <c r="F123" s="116">
        <v>300</v>
      </c>
      <c r="G123" s="293">
        <v>30000</v>
      </c>
      <c r="H123" s="229"/>
    </row>
    <row r="124" spans="1:8" s="13" customFormat="1" ht="31.5" customHeight="1">
      <c r="A124" s="241" t="s">
        <v>367</v>
      </c>
      <c r="B124" s="104" t="s">
        <v>42</v>
      </c>
      <c r="C124" s="108" t="s">
        <v>45</v>
      </c>
      <c r="D124" s="105"/>
      <c r="E124" s="134"/>
      <c r="F124" s="116"/>
      <c r="G124" s="290">
        <f>G125+G142</f>
        <v>344000</v>
      </c>
      <c r="H124" s="229"/>
    </row>
    <row r="125" spans="1:8" s="13" customFormat="1" ht="34.5" customHeight="1">
      <c r="A125" s="241" t="s">
        <v>11</v>
      </c>
      <c r="B125" s="104" t="s">
        <v>42</v>
      </c>
      <c r="C125" s="108" t="s">
        <v>45</v>
      </c>
      <c r="D125" s="108" t="s">
        <v>48</v>
      </c>
      <c r="E125" s="134"/>
      <c r="F125" s="116"/>
      <c r="G125" s="290">
        <f>G126</f>
        <v>324000</v>
      </c>
      <c r="H125" s="229"/>
    </row>
    <row r="126" spans="1:8" s="18" customFormat="1" ht="67.5" customHeight="1">
      <c r="A126" s="112" t="s">
        <v>605</v>
      </c>
      <c r="B126" s="104" t="s">
        <v>42</v>
      </c>
      <c r="C126" s="108" t="s">
        <v>45</v>
      </c>
      <c r="D126" s="108" t="s">
        <v>48</v>
      </c>
      <c r="E126" s="117" t="s">
        <v>440</v>
      </c>
      <c r="F126" s="108"/>
      <c r="G126" s="290">
        <f>G131+G127</f>
        <v>324000</v>
      </c>
      <c r="H126" s="3"/>
    </row>
    <row r="127" spans="1:8" s="18" customFormat="1" ht="112.5" customHeight="1">
      <c r="A127" s="238" t="s">
        <v>606</v>
      </c>
      <c r="B127" s="104" t="s">
        <v>42</v>
      </c>
      <c r="C127" s="108" t="s">
        <v>45</v>
      </c>
      <c r="D127" s="108" t="s">
        <v>48</v>
      </c>
      <c r="E127" s="117" t="s">
        <v>519</v>
      </c>
      <c r="F127" s="108"/>
      <c r="G127" s="290">
        <f>G128</f>
        <v>40000</v>
      </c>
      <c r="H127" s="3"/>
    </row>
    <row r="128" spans="1:8" s="18" customFormat="1" ht="51" customHeight="1">
      <c r="A128" s="112" t="s">
        <v>398</v>
      </c>
      <c r="B128" s="104" t="s">
        <v>42</v>
      </c>
      <c r="C128" s="108" t="s">
        <v>45</v>
      </c>
      <c r="D128" s="108" t="s">
        <v>48</v>
      </c>
      <c r="E128" s="112" t="s">
        <v>520</v>
      </c>
      <c r="F128" s="125"/>
      <c r="G128" s="290">
        <f>G129</f>
        <v>40000</v>
      </c>
      <c r="H128" s="3"/>
    </row>
    <row r="129" spans="1:8" s="18" customFormat="1" ht="47.25" customHeight="1">
      <c r="A129" s="239" t="s">
        <v>59</v>
      </c>
      <c r="B129" s="113" t="s">
        <v>42</v>
      </c>
      <c r="C129" s="105" t="s">
        <v>45</v>
      </c>
      <c r="D129" s="105" t="s">
        <v>48</v>
      </c>
      <c r="E129" s="128" t="s">
        <v>397</v>
      </c>
      <c r="F129" s="135"/>
      <c r="G129" s="293">
        <f>G130</f>
        <v>40000</v>
      </c>
      <c r="H129" s="3"/>
    </row>
    <row r="130" spans="1:8" s="18" customFormat="1" ht="33" customHeight="1">
      <c r="A130" s="239" t="s">
        <v>185</v>
      </c>
      <c r="B130" s="113" t="s">
        <v>42</v>
      </c>
      <c r="C130" s="105" t="s">
        <v>45</v>
      </c>
      <c r="D130" s="105" t="s">
        <v>48</v>
      </c>
      <c r="E130" s="128" t="s">
        <v>397</v>
      </c>
      <c r="F130" s="129">
        <v>200</v>
      </c>
      <c r="G130" s="293">
        <v>40000</v>
      </c>
      <c r="H130" s="3"/>
    </row>
    <row r="131" spans="1:8" s="19" customFormat="1" ht="115.5" customHeight="1">
      <c r="A131" s="238" t="s">
        <v>607</v>
      </c>
      <c r="B131" s="104" t="s">
        <v>42</v>
      </c>
      <c r="C131" s="108" t="s">
        <v>45</v>
      </c>
      <c r="D131" s="108" t="s">
        <v>48</v>
      </c>
      <c r="E131" s="117" t="s">
        <v>468</v>
      </c>
      <c r="F131" s="108"/>
      <c r="G131" s="290">
        <f>G132+G135+G138</f>
        <v>284000</v>
      </c>
      <c r="H131" s="225"/>
    </row>
    <row r="132" spans="1:8" s="19" customFormat="1" ht="31.5" customHeight="1">
      <c r="A132" s="241" t="s">
        <v>181</v>
      </c>
      <c r="B132" s="104" t="s">
        <v>42</v>
      </c>
      <c r="C132" s="108" t="s">
        <v>45</v>
      </c>
      <c r="D132" s="108" t="s">
        <v>48</v>
      </c>
      <c r="E132" s="112" t="s">
        <v>483</v>
      </c>
      <c r="F132" s="125"/>
      <c r="G132" s="290">
        <f>G133</f>
        <v>30000</v>
      </c>
      <c r="H132" s="225"/>
    </row>
    <row r="133" spans="1:8" s="19" customFormat="1" ht="51.75" customHeight="1">
      <c r="A133" s="239" t="s">
        <v>59</v>
      </c>
      <c r="B133" s="113" t="s">
        <v>42</v>
      </c>
      <c r="C133" s="105" t="s">
        <v>45</v>
      </c>
      <c r="D133" s="105" t="s">
        <v>48</v>
      </c>
      <c r="E133" s="128" t="s">
        <v>182</v>
      </c>
      <c r="F133" s="135"/>
      <c r="G133" s="293">
        <f>G134</f>
        <v>30000</v>
      </c>
      <c r="H133" s="225"/>
    </row>
    <row r="134" spans="1:8" s="19" customFormat="1" ht="32.25" customHeight="1">
      <c r="A134" s="239" t="s">
        <v>185</v>
      </c>
      <c r="B134" s="113" t="s">
        <v>42</v>
      </c>
      <c r="C134" s="105" t="s">
        <v>45</v>
      </c>
      <c r="D134" s="105" t="s">
        <v>48</v>
      </c>
      <c r="E134" s="128" t="s">
        <v>182</v>
      </c>
      <c r="F134" s="129">
        <v>200</v>
      </c>
      <c r="G134" s="293">
        <v>30000</v>
      </c>
      <c r="H134" s="225"/>
    </row>
    <row r="135" spans="1:8" s="19" customFormat="1" ht="33" customHeight="1">
      <c r="A135" s="241" t="s">
        <v>228</v>
      </c>
      <c r="B135" s="104" t="s">
        <v>42</v>
      </c>
      <c r="C135" s="108" t="s">
        <v>45</v>
      </c>
      <c r="D135" s="108" t="s">
        <v>48</v>
      </c>
      <c r="E135" s="112" t="s">
        <v>484</v>
      </c>
      <c r="F135" s="116"/>
      <c r="G135" s="290">
        <f>G136</f>
        <v>244000</v>
      </c>
      <c r="H135" s="225"/>
    </row>
    <row r="136" spans="1:8" s="19" customFormat="1" ht="51" customHeight="1">
      <c r="A136" s="239" t="s">
        <v>59</v>
      </c>
      <c r="B136" s="113" t="s">
        <v>42</v>
      </c>
      <c r="C136" s="105" t="s">
        <v>45</v>
      </c>
      <c r="D136" s="105" t="s">
        <v>48</v>
      </c>
      <c r="E136" s="114" t="s">
        <v>310</v>
      </c>
      <c r="F136" s="124"/>
      <c r="G136" s="293">
        <f>G137</f>
        <v>244000</v>
      </c>
      <c r="H136" s="225"/>
    </row>
    <row r="137" spans="1:8" s="19" customFormat="1" ht="32.25" customHeight="1">
      <c r="A137" s="239" t="s">
        <v>185</v>
      </c>
      <c r="B137" s="113" t="s">
        <v>42</v>
      </c>
      <c r="C137" s="105" t="s">
        <v>45</v>
      </c>
      <c r="D137" s="105" t="s">
        <v>48</v>
      </c>
      <c r="E137" s="114" t="s">
        <v>310</v>
      </c>
      <c r="F137" s="116">
        <v>200</v>
      </c>
      <c r="G137" s="293">
        <v>244000</v>
      </c>
      <c r="H137" s="225"/>
    </row>
    <row r="138" spans="1:8" s="19" customFormat="1" ht="32.25" customHeight="1">
      <c r="A138" s="241" t="s">
        <v>229</v>
      </c>
      <c r="B138" s="104" t="s">
        <v>42</v>
      </c>
      <c r="C138" s="108" t="s">
        <v>45</v>
      </c>
      <c r="D138" s="108" t="s">
        <v>48</v>
      </c>
      <c r="E138" s="112" t="s">
        <v>485</v>
      </c>
      <c r="F138" s="116"/>
      <c r="G138" s="290">
        <f>G139</f>
        <v>10000</v>
      </c>
      <c r="H138" s="225"/>
    </row>
    <row r="139" spans="1:8" s="19" customFormat="1" ht="51" customHeight="1">
      <c r="A139" s="239" t="s">
        <v>59</v>
      </c>
      <c r="B139" s="113" t="s">
        <v>42</v>
      </c>
      <c r="C139" s="105" t="s">
        <v>45</v>
      </c>
      <c r="D139" s="105" t="s">
        <v>48</v>
      </c>
      <c r="E139" s="114" t="s">
        <v>311</v>
      </c>
      <c r="F139" s="124"/>
      <c r="G139" s="293">
        <f>G140</f>
        <v>10000</v>
      </c>
      <c r="H139" s="225"/>
    </row>
    <row r="140" spans="1:8" s="19" customFormat="1" ht="33.75" customHeight="1">
      <c r="A140" s="239" t="s">
        <v>185</v>
      </c>
      <c r="B140" s="113" t="s">
        <v>42</v>
      </c>
      <c r="C140" s="105" t="s">
        <v>45</v>
      </c>
      <c r="D140" s="105" t="s">
        <v>48</v>
      </c>
      <c r="E140" s="114" t="s">
        <v>311</v>
      </c>
      <c r="F140" s="116">
        <v>200</v>
      </c>
      <c r="G140" s="293">
        <v>10000</v>
      </c>
      <c r="H140" s="225"/>
    </row>
    <row r="141" spans="1:8" s="13" customFormat="1" ht="35.25" customHeight="1">
      <c r="A141" s="238" t="s">
        <v>316</v>
      </c>
      <c r="B141" s="104" t="s">
        <v>42</v>
      </c>
      <c r="C141" s="136" t="s">
        <v>45</v>
      </c>
      <c r="D141" s="119">
        <v>14</v>
      </c>
      <c r="E141" s="134"/>
      <c r="F141" s="116"/>
      <c r="G141" s="290">
        <f>G142</f>
        <v>20000</v>
      </c>
      <c r="H141" s="229"/>
    </row>
    <row r="142" spans="1:8" s="13" customFormat="1" ht="34.5" customHeight="1">
      <c r="A142" s="238" t="s">
        <v>608</v>
      </c>
      <c r="B142" s="104" t="s">
        <v>42</v>
      </c>
      <c r="C142" s="136" t="s">
        <v>45</v>
      </c>
      <c r="D142" s="119">
        <v>14</v>
      </c>
      <c r="E142" s="117" t="s">
        <v>441</v>
      </c>
      <c r="F142" s="119"/>
      <c r="G142" s="290">
        <f>G143</f>
        <v>20000</v>
      </c>
      <c r="H142" s="229"/>
    </row>
    <row r="143" spans="1:8" s="13" customFormat="1" ht="67.5" customHeight="1">
      <c r="A143" s="238" t="s">
        <v>609</v>
      </c>
      <c r="B143" s="104" t="s">
        <v>42</v>
      </c>
      <c r="C143" s="136" t="s">
        <v>45</v>
      </c>
      <c r="D143" s="119">
        <v>14</v>
      </c>
      <c r="E143" s="117" t="s">
        <v>467</v>
      </c>
      <c r="F143" s="119"/>
      <c r="G143" s="290">
        <f>G144+G147+G150</f>
        <v>20000</v>
      </c>
      <c r="H143" s="229"/>
    </row>
    <row r="144" spans="1:8" s="13" customFormat="1" ht="48.75" customHeight="1">
      <c r="A144" s="238" t="s">
        <v>163</v>
      </c>
      <c r="B144" s="104" t="s">
        <v>42</v>
      </c>
      <c r="C144" s="136" t="s">
        <v>45</v>
      </c>
      <c r="D144" s="119">
        <v>14</v>
      </c>
      <c r="E144" s="112" t="s">
        <v>486</v>
      </c>
      <c r="F144" s="119"/>
      <c r="G144" s="290">
        <f>G145</f>
        <v>10000</v>
      </c>
      <c r="H144" s="229"/>
    </row>
    <row r="145" spans="1:8" s="13" customFormat="1" ht="35.25" customHeight="1">
      <c r="A145" s="239" t="s">
        <v>307</v>
      </c>
      <c r="B145" s="113" t="s">
        <v>42</v>
      </c>
      <c r="C145" s="137" t="s">
        <v>45</v>
      </c>
      <c r="D145" s="116">
        <v>14</v>
      </c>
      <c r="E145" s="114" t="s">
        <v>231</v>
      </c>
      <c r="F145" s="116"/>
      <c r="G145" s="293">
        <f>G146</f>
        <v>10000</v>
      </c>
      <c r="H145" s="229"/>
    </row>
    <row r="146" spans="1:8" s="13" customFormat="1" ht="35.25" customHeight="1">
      <c r="A146" s="239" t="s">
        <v>185</v>
      </c>
      <c r="B146" s="113" t="s">
        <v>42</v>
      </c>
      <c r="C146" s="137" t="s">
        <v>45</v>
      </c>
      <c r="D146" s="116">
        <v>14</v>
      </c>
      <c r="E146" s="114" t="s">
        <v>231</v>
      </c>
      <c r="F146" s="116">
        <v>200</v>
      </c>
      <c r="G146" s="293">
        <v>10000</v>
      </c>
      <c r="H146" s="229"/>
    </row>
    <row r="147" spans="1:8" s="13" customFormat="1" ht="35.25" customHeight="1">
      <c r="A147" s="238" t="s">
        <v>230</v>
      </c>
      <c r="B147" s="104" t="s">
        <v>42</v>
      </c>
      <c r="C147" s="136" t="s">
        <v>45</v>
      </c>
      <c r="D147" s="119">
        <v>14</v>
      </c>
      <c r="E147" s="117" t="s">
        <v>487</v>
      </c>
      <c r="F147" s="119"/>
      <c r="G147" s="290">
        <f>G148</f>
        <v>5000</v>
      </c>
      <c r="H147" s="229"/>
    </row>
    <row r="148" spans="1:8" s="13" customFormat="1" ht="35.25" customHeight="1">
      <c r="A148" s="239" t="s">
        <v>307</v>
      </c>
      <c r="B148" s="113" t="s">
        <v>42</v>
      </c>
      <c r="C148" s="137" t="s">
        <v>45</v>
      </c>
      <c r="D148" s="116">
        <v>14</v>
      </c>
      <c r="E148" s="114" t="s">
        <v>32</v>
      </c>
      <c r="F148" s="116"/>
      <c r="G148" s="293">
        <f>G149</f>
        <v>5000</v>
      </c>
      <c r="H148" s="229"/>
    </row>
    <row r="149" spans="1:8" s="13" customFormat="1" ht="35.25" customHeight="1">
      <c r="A149" s="239" t="s">
        <v>185</v>
      </c>
      <c r="B149" s="113" t="s">
        <v>42</v>
      </c>
      <c r="C149" s="137" t="s">
        <v>45</v>
      </c>
      <c r="D149" s="116">
        <v>14</v>
      </c>
      <c r="E149" s="114" t="s">
        <v>32</v>
      </c>
      <c r="F149" s="116">
        <v>200</v>
      </c>
      <c r="G149" s="293">
        <v>5000</v>
      </c>
      <c r="H149" s="229"/>
    </row>
    <row r="150" spans="1:8" s="13" customFormat="1" ht="35.25" customHeight="1">
      <c r="A150" s="238" t="s">
        <v>184</v>
      </c>
      <c r="B150" s="104" t="s">
        <v>42</v>
      </c>
      <c r="C150" s="136" t="s">
        <v>45</v>
      </c>
      <c r="D150" s="119">
        <v>14</v>
      </c>
      <c r="E150" s="117" t="s">
        <v>488</v>
      </c>
      <c r="F150" s="119"/>
      <c r="G150" s="290">
        <f>G151</f>
        <v>5000</v>
      </c>
      <c r="H150" s="229"/>
    </row>
    <row r="151" spans="1:8" s="13" customFormat="1" ht="35.25" customHeight="1">
      <c r="A151" s="239" t="s">
        <v>307</v>
      </c>
      <c r="B151" s="113" t="s">
        <v>42</v>
      </c>
      <c r="C151" s="137" t="s">
        <v>45</v>
      </c>
      <c r="D151" s="116">
        <v>14</v>
      </c>
      <c r="E151" s="114" t="s">
        <v>183</v>
      </c>
      <c r="F151" s="116"/>
      <c r="G151" s="293">
        <f>G152</f>
        <v>5000</v>
      </c>
      <c r="H151" s="229"/>
    </row>
    <row r="152" spans="1:8" s="13" customFormat="1" ht="35.25" customHeight="1">
      <c r="A152" s="239" t="s">
        <v>185</v>
      </c>
      <c r="B152" s="113" t="s">
        <v>42</v>
      </c>
      <c r="C152" s="137" t="s">
        <v>45</v>
      </c>
      <c r="D152" s="116">
        <v>14</v>
      </c>
      <c r="E152" s="114" t="s">
        <v>183</v>
      </c>
      <c r="F152" s="116">
        <v>200</v>
      </c>
      <c r="G152" s="293">
        <v>5000</v>
      </c>
      <c r="H152" s="229"/>
    </row>
    <row r="153" spans="1:8" s="20" customFormat="1" ht="18">
      <c r="A153" s="238" t="s">
        <v>156</v>
      </c>
      <c r="B153" s="104" t="s">
        <v>42</v>
      </c>
      <c r="C153" s="108" t="s">
        <v>46</v>
      </c>
      <c r="D153" s="108"/>
      <c r="E153" s="120"/>
      <c r="F153" s="108"/>
      <c r="G153" s="290">
        <f>G154+G163+G177+G193</f>
        <v>14708982.379999999</v>
      </c>
      <c r="H153" s="230"/>
    </row>
    <row r="154" spans="1:8" s="20" customFormat="1" ht="18">
      <c r="A154" s="238" t="s">
        <v>58</v>
      </c>
      <c r="B154" s="104" t="s">
        <v>42</v>
      </c>
      <c r="C154" s="108" t="s">
        <v>46</v>
      </c>
      <c r="D154" s="108" t="s">
        <v>43</v>
      </c>
      <c r="E154" s="120"/>
      <c r="F154" s="108"/>
      <c r="G154" s="290">
        <f>G155</f>
        <v>296085</v>
      </c>
      <c r="H154" s="230"/>
    </row>
    <row r="155" spans="1:8" s="6" customFormat="1" ht="32.25" customHeight="1">
      <c r="A155" s="112" t="s">
        <v>610</v>
      </c>
      <c r="B155" s="104" t="s">
        <v>42</v>
      </c>
      <c r="C155" s="108" t="s">
        <v>46</v>
      </c>
      <c r="D155" s="108" t="s">
        <v>43</v>
      </c>
      <c r="E155" s="117" t="s">
        <v>442</v>
      </c>
      <c r="F155" s="108"/>
      <c r="G155" s="290">
        <f>G156</f>
        <v>296085</v>
      </c>
      <c r="H155" s="17"/>
    </row>
    <row r="156" spans="1:8" s="5" customFormat="1" ht="50.25" customHeight="1">
      <c r="A156" s="112" t="s">
        <v>612</v>
      </c>
      <c r="B156" s="104" t="s">
        <v>42</v>
      </c>
      <c r="C156" s="108" t="s">
        <v>46</v>
      </c>
      <c r="D156" s="108" t="s">
        <v>43</v>
      </c>
      <c r="E156" s="117" t="s">
        <v>465</v>
      </c>
      <c r="F156" s="108"/>
      <c r="G156" s="290">
        <f>G157</f>
        <v>296085</v>
      </c>
      <c r="H156" s="17"/>
    </row>
    <row r="157" spans="1:8" s="5" customFormat="1" ht="66.75" customHeight="1">
      <c r="A157" s="112" t="s">
        <v>232</v>
      </c>
      <c r="B157" s="104" t="s">
        <v>42</v>
      </c>
      <c r="C157" s="108" t="s">
        <v>46</v>
      </c>
      <c r="D157" s="108" t="s">
        <v>43</v>
      </c>
      <c r="E157" s="112" t="s">
        <v>490</v>
      </c>
      <c r="F157" s="125"/>
      <c r="G157" s="290">
        <f>G158+G161</f>
        <v>296085</v>
      </c>
      <c r="H157" s="17"/>
    </row>
    <row r="158" spans="1:8" s="8" customFormat="1" ht="34.5" customHeight="1">
      <c r="A158" s="241" t="s">
        <v>3</v>
      </c>
      <c r="B158" s="104" t="s">
        <v>42</v>
      </c>
      <c r="C158" s="108" t="s">
        <v>46</v>
      </c>
      <c r="D158" s="108" t="s">
        <v>43</v>
      </c>
      <c r="E158" s="112" t="s">
        <v>233</v>
      </c>
      <c r="F158" s="125"/>
      <c r="G158" s="290">
        <f>G159+G160</f>
        <v>292200</v>
      </c>
      <c r="H158" s="200"/>
    </row>
    <row r="159" spans="1:8" s="10" customFormat="1" ht="63.75" customHeight="1">
      <c r="A159" s="239" t="s">
        <v>54</v>
      </c>
      <c r="B159" s="113" t="s">
        <v>42</v>
      </c>
      <c r="C159" s="105" t="s">
        <v>46</v>
      </c>
      <c r="D159" s="105" t="s">
        <v>43</v>
      </c>
      <c r="E159" s="114" t="s">
        <v>233</v>
      </c>
      <c r="F159" s="116">
        <v>100</v>
      </c>
      <c r="G159" s="293">
        <v>290200</v>
      </c>
      <c r="H159" s="229"/>
    </row>
    <row r="160" spans="1:8" s="13" customFormat="1" ht="35.25" customHeight="1">
      <c r="A160" s="239" t="s">
        <v>185</v>
      </c>
      <c r="B160" s="113" t="s">
        <v>42</v>
      </c>
      <c r="C160" s="105" t="s">
        <v>46</v>
      </c>
      <c r="D160" s="105" t="s">
        <v>43</v>
      </c>
      <c r="E160" s="114" t="s">
        <v>233</v>
      </c>
      <c r="F160" s="116">
        <v>200</v>
      </c>
      <c r="G160" s="293">
        <v>2000</v>
      </c>
      <c r="H160" s="229"/>
    </row>
    <row r="161" spans="1:8" s="13" customFormat="1" ht="35.25" customHeight="1">
      <c r="A161" s="241" t="s">
        <v>205</v>
      </c>
      <c r="B161" s="104" t="s">
        <v>42</v>
      </c>
      <c r="C161" s="256" t="s">
        <v>46</v>
      </c>
      <c r="D161" s="256" t="s">
        <v>43</v>
      </c>
      <c r="E161" s="112" t="s">
        <v>582</v>
      </c>
      <c r="F161" s="116"/>
      <c r="G161" s="290">
        <f>G162</f>
        <v>3885</v>
      </c>
      <c r="H161" s="229"/>
    </row>
    <row r="162" spans="1:8" s="13" customFormat="1" ht="35.25" customHeight="1">
      <c r="A162" s="115" t="s">
        <v>54</v>
      </c>
      <c r="B162" s="113" t="s">
        <v>42</v>
      </c>
      <c r="C162" s="105" t="s">
        <v>46</v>
      </c>
      <c r="D162" s="105" t="s">
        <v>43</v>
      </c>
      <c r="E162" s="114" t="s">
        <v>582</v>
      </c>
      <c r="F162" s="116">
        <v>100</v>
      </c>
      <c r="G162" s="293">
        <v>3885</v>
      </c>
      <c r="H162" s="229"/>
    </row>
    <row r="163" spans="1:8" s="21" customFormat="1" ht="20.25" customHeight="1">
      <c r="A163" s="243" t="s">
        <v>202</v>
      </c>
      <c r="B163" s="104" t="s">
        <v>42</v>
      </c>
      <c r="C163" s="108" t="s">
        <v>46</v>
      </c>
      <c r="D163" s="108" t="s">
        <v>48</v>
      </c>
      <c r="E163" s="139"/>
      <c r="F163" s="108"/>
      <c r="G163" s="290">
        <f>G164</f>
        <v>13839894.379999999</v>
      </c>
      <c r="H163" s="230"/>
    </row>
    <row r="164" spans="1:8" s="6" customFormat="1" ht="48.75" customHeight="1">
      <c r="A164" s="238" t="s">
        <v>613</v>
      </c>
      <c r="B164" s="104" t="s">
        <v>42</v>
      </c>
      <c r="C164" s="108" t="s">
        <v>46</v>
      </c>
      <c r="D164" s="108" t="s">
        <v>48</v>
      </c>
      <c r="E164" s="117" t="s">
        <v>443</v>
      </c>
      <c r="F164" s="108"/>
      <c r="G164" s="290">
        <f>G165+G171</f>
        <v>13839894.379999999</v>
      </c>
      <c r="H164" s="17"/>
    </row>
    <row r="165" spans="1:8" s="6" customFormat="1" ht="81.75" customHeight="1">
      <c r="A165" s="238" t="s">
        <v>614</v>
      </c>
      <c r="B165" s="104" t="s">
        <v>42</v>
      </c>
      <c r="C165" s="108" t="s">
        <v>46</v>
      </c>
      <c r="D165" s="108" t="s">
        <v>48</v>
      </c>
      <c r="E165" s="117" t="s">
        <v>464</v>
      </c>
      <c r="F165" s="108"/>
      <c r="G165" s="290">
        <f>G166</f>
        <v>13089894.379999999</v>
      </c>
      <c r="H165" s="17"/>
    </row>
    <row r="166" spans="1:8" s="6" customFormat="1" ht="52.5" customHeight="1">
      <c r="A166" s="241" t="s">
        <v>234</v>
      </c>
      <c r="B166" s="104" t="s">
        <v>42</v>
      </c>
      <c r="C166" s="108" t="s">
        <v>46</v>
      </c>
      <c r="D166" s="108" t="s">
        <v>48</v>
      </c>
      <c r="E166" s="112" t="s">
        <v>491</v>
      </c>
      <c r="F166" s="125"/>
      <c r="G166" s="290">
        <f>G167+G169</f>
        <v>13089894.379999999</v>
      </c>
      <c r="H166" s="17"/>
    </row>
    <row r="167" spans="1:8" s="6" customFormat="1" ht="33.75" customHeight="1">
      <c r="A167" s="123" t="s">
        <v>668</v>
      </c>
      <c r="B167" s="104" t="s">
        <v>42</v>
      </c>
      <c r="C167" s="259" t="s">
        <v>46</v>
      </c>
      <c r="D167" s="259" t="s">
        <v>48</v>
      </c>
      <c r="E167" s="112" t="s">
        <v>669</v>
      </c>
      <c r="F167" s="125"/>
      <c r="G167" s="290">
        <f>G168</f>
        <v>9262055.5</v>
      </c>
      <c r="H167" s="17"/>
    </row>
    <row r="168" spans="1:8" s="6" customFormat="1" ht="33.75" customHeight="1">
      <c r="A168" s="121" t="s">
        <v>670</v>
      </c>
      <c r="B168" s="113" t="s">
        <v>42</v>
      </c>
      <c r="C168" s="105" t="s">
        <v>46</v>
      </c>
      <c r="D168" s="105" t="s">
        <v>48</v>
      </c>
      <c r="E168" s="114" t="s">
        <v>669</v>
      </c>
      <c r="F168" s="124">
        <v>400</v>
      </c>
      <c r="G168" s="293">
        <f>504055.5+1158000+200000+7400000</f>
        <v>9262055.5</v>
      </c>
      <c r="H168" s="17"/>
    </row>
    <row r="169" spans="1:8" s="6" customFormat="1" ht="33.75" customHeight="1">
      <c r="A169" s="238" t="s">
        <v>14</v>
      </c>
      <c r="B169" s="104" t="s">
        <v>42</v>
      </c>
      <c r="C169" s="108" t="s">
        <v>46</v>
      </c>
      <c r="D169" s="108" t="s">
        <v>48</v>
      </c>
      <c r="E169" s="112" t="s">
        <v>235</v>
      </c>
      <c r="F169" s="125"/>
      <c r="G169" s="290">
        <f>G170</f>
        <v>3827838.879999999</v>
      </c>
      <c r="H169" s="17"/>
    </row>
    <row r="170" spans="1:8" s="6" customFormat="1" ht="33.75" customHeight="1">
      <c r="A170" s="239" t="s">
        <v>185</v>
      </c>
      <c r="B170" s="113" t="s">
        <v>42</v>
      </c>
      <c r="C170" s="105" t="s">
        <v>46</v>
      </c>
      <c r="D170" s="105" t="s">
        <v>48</v>
      </c>
      <c r="E170" s="114" t="s">
        <v>235</v>
      </c>
      <c r="F170" s="124">
        <v>200</v>
      </c>
      <c r="G170" s="293">
        <f>'Доходы 2019'!C16+6484456.68-1158000-300000-7400000</f>
        <v>3827838.879999999</v>
      </c>
      <c r="H170" s="17"/>
    </row>
    <row r="171" spans="1:8" s="6" customFormat="1" ht="83.25" customHeight="1">
      <c r="A171" s="238" t="s">
        <v>615</v>
      </c>
      <c r="B171" s="104" t="s">
        <v>42</v>
      </c>
      <c r="C171" s="108" t="s">
        <v>46</v>
      </c>
      <c r="D171" s="108" t="s">
        <v>48</v>
      </c>
      <c r="E171" s="140" t="s">
        <v>463</v>
      </c>
      <c r="F171" s="124"/>
      <c r="G171" s="290">
        <f>G172</f>
        <v>750000</v>
      </c>
      <c r="H171" s="17"/>
    </row>
    <row r="172" spans="1:8" s="6" customFormat="1" ht="47.25" customHeight="1">
      <c r="A172" s="238" t="s">
        <v>149</v>
      </c>
      <c r="B172" s="104" t="s">
        <v>42</v>
      </c>
      <c r="C172" s="108" t="s">
        <v>46</v>
      </c>
      <c r="D172" s="108" t="s">
        <v>48</v>
      </c>
      <c r="E172" s="112" t="s">
        <v>492</v>
      </c>
      <c r="F172" s="124"/>
      <c r="G172" s="290">
        <f>G173+G175</f>
        <v>750000</v>
      </c>
      <c r="H172" s="17"/>
    </row>
    <row r="173" spans="1:8" s="6" customFormat="1" ht="33.75" customHeight="1">
      <c r="A173" s="239" t="s">
        <v>150</v>
      </c>
      <c r="B173" s="113" t="s">
        <v>42</v>
      </c>
      <c r="C173" s="105" t="s">
        <v>46</v>
      </c>
      <c r="D173" s="105" t="s">
        <v>48</v>
      </c>
      <c r="E173" s="128" t="s">
        <v>151</v>
      </c>
      <c r="F173" s="124"/>
      <c r="G173" s="293">
        <f>G174</f>
        <v>350000</v>
      </c>
      <c r="H173" s="17"/>
    </row>
    <row r="174" spans="1:8" s="6" customFormat="1" ht="33.75" customHeight="1">
      <c r="A174" s="239" t="s">
        <v>185</v>
      </c>
      <c r="B174" s="113" t="s">
        <v>42</v>
      </c>
      <c r="C174" s="105" t="s">
        <v>46</v>
      </c>
      <c r="D174" s="105" t="s">
        <v>48</v>
      </c>
      <c r="E174" s="128" t="s">
        <v>151</v>
      </c>
      <c r="F174" s="124">
        <v>200</v>
      </c>
      <c r="G174" s="293">
        <f>50000+300000</f>
        <v>350000</v>
      </c>
      <c r="H174" s="17"/>
    </row>
    <row r="175" spans="1:8" s="6" customFormat="1" ht="21" customHeight="1">
      <c r="A175" s="238" t="s">
        <v>672</v>
      </c>
      <c r="B175" s="104" t="s">
        <v>42</v>
      </c>
      <c r="C175" s="259" t="s">
        <v>46</v>
      </c>
      <c r="D175" s="259" t="s">
        <v>48</v>
      </c>
      <c r="E175" s="126" t="s">
        <v>671</v>
      </c>
      <c r="F175" s="125"/>
      <c r="G175" s="290">
        <f>G176</f>
        <v>400000</v>
      </c>
      <c r="H175" s="17"/>
    </row>
    <row r="176" spans="1:8" s="6" customFormat="1" ht="33.75" customHeight="1">
      <c r="A176" s="239" t="s">
        <v>185</v>
      </c>
      <c r="B176" s="113" t="s">
        <v>42</v>
      </c>
      <c r="C176" s="105" t="s">
        <v>46</v>
      </c>
      <c r="D176" s="105" t="s">
        <v>48</v>
      </c>
      <c r="E176" s="128" t="s">
        <v>671</v>
      </c>
      <c r="F176" s="124">
        <v>200</v>
      </c>
      <c r="G176" s="293">
        <f>600000-200000</f>
        <v>400000</v>
      </c>
      <c r="H176" s="17"/>
    </row>
    <row r="177" spans="1:8" s="6" customFormat="1" ht="20.25" customHeight="1">
      <c r="A177" s="244" t="s">
        <v>143</v>
      </c>
      <c r="B177" s="104" t="s">
        <v>42</v>
      </c>
      <c r="C177" s="141" t="s">
        <v>46</v>
      </c>
      <c r="D177" s="141" t="s">
        <v>52</v>
      </c>
      <c r="E177" s="138"/>
      <c r="F177" s="125"/>
      <c r="G177" s="290">
        <f>G178</f>
        <v>479000</v>
      </c>
      <c r="H177" s="17"/>
    </row>
    <row r="178" spans="1:8" s="6" customFormat="1" ht="33.75" customHeight="1">
      <c r="A178" s="107" t="s">
        <v>588</v>
      </c>
      <c r="B178" s="104" t="s">
        <v>42</v>
      </c>
      <c r="C178" s="141" t="s">
        <v>46</v>
      </c>
      <c r="D178" s="141" t="s">
        <v>52</v>
      </c>
      <c r="E178" s="112" t="s">
        <v>444</v>
      </c>
      <c r="F178" s="125"/>
      <c r="G178" s="290">
        <f>G183+G179</f>
        <v>479000</v>
      </c>
      <c r="H178" s="17"/>
    </row>
    <row r="179" spans="1:8" s="6" customFormat="1" ht="51" customHeight="1">
      <c r="A179" s="107" t="s">
        <v>589</v>
      </c>
      <c r="B179" s="104" t="s">
        <v>42</v>
      </c>
      <c r="C179" s="141" t="s">
        <v>46</v>
      </c>
      <c r="D179" s="141" t="s">
        <v>52</v>
      </c>
      <c r="E179" s="112" t="s">
        <v>462</v>
      </c>
      <c r="F179" s="125"/>
      <c r="G179" s="290">
        <f>G180</f>
        <v>230000</v>
      </c>
      <c r="H179" s="17"/>
    </row>
    <row r="180" spans="1:8" s="6" customFormat="1" ht="33.75" customHeight="1">
      <c r="A180" s="107" t="s">
        <v>24</v>
      </c>
      <c r="B180" s="104" t="s">
        <v>42</v>
      </c>
      <c r="C180" s="141" t="s">
        <v>46</v>
      </c>
      <c r="D180" s="141" t="s">
        <v>52</v>
      </c>
      <c r="E180" s="112" t="s">
        <v>493</v>
      </c>
      <c r="F180" s="125"/>
      <c r="G180" s="290">
        <f>G181</f>
        <v>230000</v>
      </c>
      <c r="H180" s="17"/>
    </row>
    <row r="181" spans="1:8" s="6" customFormat="1" ht="33.75" customHeight="1">
      <c r="A181" s="115" t="s">
        <v>25</v>
      </c>
      <c r="B181" s="113" t="s">
        <v>42</v>
      </c>
      <c r="C181" s="142" t="s">
        <v>46</v>
      </c>
      <c r="D181" s="142" t="s">
        <v>52</v>
      </c>
      <c r="E181" s="114" t="s">
        <v>26</v>
      </c>
      <c r="F181" s="124"/>
      <c r="G181" s="293">
        <f>G182</f>
        <v>230000</v>
      </c>
      <c r="H181" s="17"/>
    </row>
    <row r="182" spans="1:8" s="6" customFormat="1" ht="33.75" customHeight="1">
      <c r="A182" s="115" t="s">
        <v>185</v>
      </c>
      <c r="B182" s="113" t="s">
        <v>42</v>
      </c>
      <c r="C182" s="142" t="s">
        <v>46</v>
      </c>
      <c r="D182" s="142" t="s">
        <v>52</v>
      </c>
      <c r="E182" s="114" t="s">
        <v>26</v>
      </c>
      <c r="F182" s="124">
        <v>200</v>
      </c>
      <c r="G182" s="293">
        <v>230000</v>
      </c>
      <c r="H182" s="17"/>
    </row>
    <row r="183" spans="1:8" s="6" customFormat="1" ht="66.75" customHeight="1">
      <c r="A183" s="107" t="s">
        <v>590</v>
      </c>
      <c r="B183" s="104" t="s">
        <v>42</v>
      </c>
      <c r="C183" s="143" t="s">
        <v>46</v>
      </c>
      <c r="D183" s="143" t="s">
        <v>52</v>
      </c>
      <c r="E183" s="112" t="s">
        <v>461</v>
      </c>
      <c r="F183" s="125"/>
      <c r="G183" s="290">
        <f>G184+G187+G190</f>
        <v>249000</v>
      </c>
      <c r="H183" s="17"/>
    </row>
    <row r="184" spans="1:8" s="6" customFormat="1" ht="33.75" customHeight="1">
      <c r="A184" s="238" t="s">
        <v>144</v>
      </c>
      <c r="B184" s="104" t="s">
        <v>42</v>
      </c>
      <c r="C184" s="143" t="s">
        <v>46</v>
      </c>
      <c r="D184" s="143" t="s">
        <v>52</v>
      </c>
      <c r="E184" s="112" t="s">
        <v>494</v>
      </c>
      <c r="F184" s="125"/>
      <c r="G184" s="290">
        <f>G185</f>
        <v>140000</v>
      </c>
      <c r="H184" s="17"/>
    </row>
    <row r="185" spans="1:8" s="6" customFormat="1" ht="33.75" customHeight="1">
      <c r="A185" s="239" t="s">
        <v>25</v>
      </c>
      <c r="B185" s="113" t="s">
        <v>42</v>
      </c>
      <c r="C185" s="144" t="s">
        <v>46</v>
      </c>
      <c r="D185" s="144" t="s">
        <v>52</v>
      </c>
      <c r="E185" s="114" t="s">
        <v>148</v>
      </c>
      <c r="F185" s="124"/>
      <c r="G185" s="293">
        <f>G186</f>
        <v>140000</v>
      </c>
      <c r="H185" s="17"/>
    </row>
    <row r="186" spans="1:8" s="6" customFormat="1" ht="33.75" customHeight="1">
      <c r="A186" s="245" t="s">
        <v>185</v>
      </c>
      <c r="B186" s="113" t="s">
        <v>42</v>
      </c>
      <c r="C186" s="144" t="s">
        <v>46</v>
      </c>
      <c r="D186" s="144" t="s">
        <v>52</v>
      </c>
      <c r="E186" s="114" t="s">
        <v>148</v>
      </c>
      <c r="F186" s="124">
        <v>200</v>
      </c>
      <c r="G186" s="293">
        <v>140000</v>
      </c>
      <c r="H186" s="17"/>
    </row>
    <row r="187" spans="1:8" s="6" customFormat="1" ht="101.25" customHeight="1">
      <c r="A187" s="246" t="s">
        <v>417</v>
      </c>
      <c r="B187" s="104" t="s">
        <v>42</v>
      </c>
      <c r="C187" s="143" t="s">
        <v>46</v>
      </c>
      <c r="D187" s="143" t="s">
        <v>52</v>
      </c>
      <c r="E187" s="112" t="s">
        <v>495</v>
      </c>
      <c r="F187" s="125"/>
      <c r="G187" s="290">
        <f>G188</f>
        <v>79000</v>
      </c>
      <c r="H187" s="17"/>
    </row>
    <row r="188" spans="1:8" s="6" customFormat="1" ht="33.75" customHeight="1">
      <c r="A188" s="239" t="s">
        <v>25</v>
      </c>
      <c r="B188" s="113" t="s">
        <v>42</v>
      </c>
      <c r="C188" s="144" t="s">
        <v>46</v>
      </c>
      <c r="D188" s="144" t="s">
        <v>52</v>
      </c>
      <c r="E188" s="114" t="s">
        <v>418</v>
      </c>
      <c r="F188" s="124"/>
      <c r="G188" s="293">
        <f>G189</f>
        <v>79000</v>
      </c>
      <c r="H188" s="17"/>
    </row>
    <row r="189" spans="1:8" s="6" customFormat="1" ht="33.75" customHeight="1">
      <c r="A189" s="245" t="s">
        <v>185</v>
      </c>
      <c r="B189" s="113" t="s">
        <v>42</v>
      </c>
      <c r="C189" s="144" t="s">
        <v>46</v>
      </c>
      <c r="D189" s="144" t="s">
        <v>52</v>
      </c>
      <c r="E189" s="114" t="s">
        <v>418</v>
      </c>
      <c r="F189" s="124">
        <v>200</v>
      </c>
      <c r="G189" s="293">
        <v>79000</v>
      </c>
      <c r="H189" s="17"/>
    </row>
    <row r="190" spans="1:8" s="6" customFormat="1" ht="84" customHeight="1">
      <c r="A190" s="199" t="s">
        <v>583</v>
      </c>
      <c r="B190" s="104" t="s">
        <v>42</v>
      </c>
      <c r="C190" s="143" t="s">
        <v>46</v>
      </c>
      <c r="D190" s="143" t="s">
        <v>52</v>
      </c>
      <c r="E190" s="112" t="s">
        <v>585</v>
      </c>
      <c r="F190" s="125"/>
      <c r="G190" s="290">
        <f>G191</f>
        <v>30000</v>
      </c>
      <c r="H190" s="17"/>
    </row>
    <row r="191" spans="1:8" s="6" customFormat="1" ht="33.75" customHeight="1">
      <c r="A191" s="115" t="s">
        <v>25</v>
      </c>
      <c r="B191" s="113" t="s">
        <v>42</v>
      </c>
      <c r="C191" s="144" t="s">
        <v>46</v>
      </c>
      <c r="D191" s="144" t="s">
        <v>52</v>
      </c>
      <c r="E191" s="114" t="s">
        <v>584</v>
      </c>
      <c r="F191" s="124"/>
      <c r="G191" s="293">
        <f>G192</f>
        <v>30000</v>
      </c>
      <c r="H191" s="17"/>
    </row>
    <row r="192" spans="1:8" s="6" customFormat="1" ht="33.75" customHeight="1">
      <c r="A192" s="145" t="s">
        <v>185</v>
      </c>
      <c r="B192" s="113" t="s">
        <v>42</v>
      </c>
      <c r="C192" s="144" t="s">
        <v>46</v>
      </c>
      <c r="D192" s="144" t="s">
        <v>52</v>
      </c>
      <c r="E192" s="114" t="s">
        <v>584</v>
      </c>
      <c r="F192" s="124">
        <v>200</v>
      </c>
      <c r="G192" s="293">
        <v>30000</v>
      </c>
      <c r="H192" s="17"/>
    </row>
    <row r="193" spans="1:8" s="6" customFormat="1" ht="18" customHeight="1">
      <c r="A193" s="199" t="s">
        <v>673</v>
      </c>
      <c r="B193" s="104" t="s">
        <v>42</v>
      </c>
      <c r="C193" s="143" t="s">
        <v>46</v>
      </c>
      <c r="D193" s="143">
        <v>12</v>
      </c>
      <c r="E193" s="114"/>
      <c r="F193" s="124"/>
      <c r="G193" s="290">
        <f>G194+G201</f>
        <v>94003</v>
      </c>
      <c r="H193" s="17"/>
    </row>
    <row r="194" spans="1:8" s="6" customFormat="1" ht="48.75" customHeight="1">
      <c r="A194" s="146" t="s">
        <v>682</v>
      </c>
      <c r="B194" s="104" t="s">
        <v>42</v>
      </c>
      <c r="C194" s="143" t="s">
        <v>46</v>
      </c>
      <c r="D194" s="143">
        <v>12</v>
      </c>
      <c r="E194" s="117" t="s">
        <v>678</v>
      </c>
      <c r="F194" s="124"/>
      <c r="G194" s="290">
        <f>G195</f>
        <v>69503</v>
      </c>
      <c r="H194" s="17"/>
    </row>
    <row r="195" spans="1:8" s="6" customFormat="1" ht="81" customHeight="1">
      <c r="A195" s="146" t="s">
        <v>683</v>
      </c>
      <c r="B195" s="104" t="s">
        <v>42</v>
      </c>
      <c r="C195" s="143" t="s">
        <v>46</v>
      </c>
      <c r="D195" s="143">
        <v>12</v>
      </c>
      <c r="E195" s="117" t="s">
        <v>679</v>
      </c>
      <c r="F195" s="124"/>
      <c r="G195" s="290">
        <f>G196</f>
        <v>69503</v>
      </c>
      <c r="H195" s="17"/>
    </row>
    <row r="196" spans="1:8" s="6" customFormat="1" ht="64.5" customHeight="1">
      <c r="A196" s="146" t="s">
        <v>743</v>
      </c>
      <c r="B196" s="104" t="s">
        <v>42</v>
      </c>
      <c r="C196" s="143" t="s">
        <v>46</v>
      </c>
      <c r="D196" s="143">
        <v>12</v>
      </c>
      <c r="E196" s="117" t="s">
        <v>742</v>
      </c>
      <c r="F196" s="124"/>
      <c r="G196" s="290">
        <f>G197+G199</f>
        <v>69503</v>
      </c>
      <c r="H196" s="17"/>
    </row>
    <row r="197" spans="1:8" s="6" customFormat="1" ht="48.75" customHeight="1">
      <c r="A197" s="146" t="s">
        <v>744</v>
      </c>
      <c r="B197" s="104" t="s">
        <v>42</v>
      </c>
      <c r="C197" s="143" t="s">
        <v>46</v>
      </c>
      <c r="D197" s="143">
        <v>12</v>
      </c>
      <c r="E197" s="117" t="s">
        <v>746</v>
      </c>
      <c r="F197" s="124"/>
      <c r="G197" s="290">
        <f>G198</f>
        <v>48652</v>
      </c>
      <c r="H197" s="17"/>
    </row>
    <row r="198" spans="1:8" s="6" customFormat="1" ht="36" customHeight="1">
      <c r="A198" s="145" t="s">
        <v>185</v>
      </c>
      <c r="B198" s="113" t="s">
        <v>42</v>
      </c>
      <c r="C198" s="144" t="s">
        <v>46</v>
      </c>
      <c r="D198" s="144">
        <v>12</v>
      </c>
      <c r="E198" s="134" t="s">
        <v>746</v>
      </c>
      <c r="F198" s="124">
        <v>200</v>
      </c>
      <c r="G198" s="293">
        <v>48652</v>
      </c>
      <c r="H198" s="17"/>
    </row>
    <row r="199" spans="1:8" s="6" customFormat="1" ht="46.5" customHeight="1">
      <c r="A199" s="146" t="s">
        <v>745</v>
      </c>
      <c r="B199" s="104" t="s">
        <v>42</v>
      </c>
      <c r="C199" s="143" t="s">
        <v>46</v>
      </c>
      <c r="D199" s="143">
        <v>12</v>
      </c>
      <c r="E199" s="117" t="s">
        <v>747</v>
      </c>
      <c r="F199" s="124"/>
      <c r="G199" s="290">
        <f>G200</f>
        <v>20851</v>
      </c>
      <c r="H199" s="17"/>
    </row>
    <row r="200" spans="1:8" s="6" customFormat="1" ht="36" customHeight="1">
      <c r="A200" s="145" t="s">
        <v>185</v>
      </c>
      <c r="B200" s="113" t="s">
        <v>42</v>
      </c>
      <c r="C200" s="144" t="s">
        <v>46</v>
      </c>
      <c r="D200" s="144">
        <v>12</v>
      </c>
      <c r="E200" s="134" t="s">
        <v>747</v>
      </c>
      <c r="F200" s="124">
        <v>200</v>
      </c>
      <c r="G200" s="293">
        <v>20851</v>
      </c>
      <c r="H200" s="17"/>
    </row>
    <row r="201" spans="1:8" s="6" customFormat="1" ht="53.25" customHeight="1">
      <c r="A201" s="238" t="s">
        <v>613</v>
      </c>
      <c r="B201" s="104" t="s">
        <v>42</v>
      </c>
      <c r="C201" s="143" t="s">
        <v>46</v>
      </c>
      <c r="D201" s="143">
        <v>12</v>
      </c>
      <c r="E201" s="117" t="s">
        <v>443</v>
      </c>
      <c r="F201" s="124"/>
      <c r="G201" s="290">
        <f>G202</f>
        <v>24500</v>
      </c>
      <c r="H201" s="17"/>
    </row>
    <row r="202" spans="1:8" s="6" customFormat="1" ht="83.25" customHeight="1">
      <c r="A202" s="238" t="s">
        <v>614</v>
      </c>
      <c r="B202" s="104" t="s">
        <v>42</v>
      </c>
      <c r="C202" s="143" t="s">
        <v>46</v>
      </c>
      <c r="D202" s="143">
        <v>12</v>
      </c>
      <c r="E202" s="117" t="s">
        <v>464</v>
      </c>
      <c r="F202" s="124"/>
      <c r="G202" s="290">
        <f>G203</f>
        <v>24500</v>
      </c>
      <c r="H202" s="17"/>
    </row>
    <row r="203" spans="1:8" s="6" customFormat="1" ht="53.25" customHeight="1">
      <c r="A203" s="241" t="s">
        <v>234</v>
      </c>
      <c r="B203" s="104" t="s">
        <v>42</v>
      </c>
      <c r="C203" s="143" t="s">
        <v>46</v>
      </c>
      <c r="D203" s="143">
        <v>12</v>
      </c>
      <c r="E203" s="112" t="s">
        <v>491</v>
      </c>
      <c r="F203" s="124"/>
      <c r="G203" s="290">
        <f>G204</f>
        <v>24500</v>
      </c>
      <c r="H203" s="17"/>
    </row>
    <row r="204" spans="1:8" s="6" customFormat="1" ht="33.75" customHeight="1">
      <c r="A204" s="199" t="s">
        <v>675</v>
      </c>
      <c r="B204" s="104" t="s">
        <v>42</v>
      </c>
      <c r="C204" s="143" t="s">
        <v>46</v>
      </c>
      <c r="D204" s="143">
        <v>12</v>
      </c>
      <c r="E204" s="112" t="s">
        <v>674</v>
      </c>
      <c r="F204" s="124"/>
      <c r="G204" s="290">
        <f>G205</f>
        <v>24500</v>
      </c>
      <c r="H204" s="17"/>
    </row>
    <row r="205" spans="1:8" s="6" customFormat="1" ht="33.75" customHeight="1">
      <c r="A205" s="145" t="s">
        <v>185</v>
      </c>
      <c r="B205" s="113" t="s">
        <v>42</v>
      </c>
      <c r="C205" s="143" t="s">
        <v>46</v>
      </c>
      <c r="D205" s="143">
        <v>12</v>
      </c>
      <c r="E205" s="114" t="s">
        <v>674</v>
      </c>
      <c r="F205" s="124">
        <v>200</v>
      </c>
      <c r="G205" s="293">
        <v>24500</v>
      </c>
      <c r="H205" s="17"/>
    </row>
    <row r="206" spans="1:8" s="6" customFormat="1" ht="19.5" customHeight="1">
      <c r="A206" s="238" t="s">
        <v>526</v>
      </c>
      <c r="B206" s="104" t="s">
        <v>42</v>
      </c>
      <c r="C206" s="136" t="s">
        <v>527</v>
      </c>
      <c r="D206" s="105"/>
      <c r="E206" s="114"/>
      <c r="F206" s="124"/>
      <c r="G206" s="290">
        <f>G207</f>
        <v>31324728.24</v>
      </c>
      <c r="H206" s="17"/>
    </row>
    <row r="207" spans="1:8" s="6" customFormat="1" ht="19.5" customHeight="1">
      <c r="A207" s="238" t="s">
        <v>528</v>
      </c>
      <c r="B207" s="104" t="s">
        <v>42</v>
      </c>
      <c r="C207" s="136" t="s">
        <v>527</v>
      </c>
      <c r="D207" s="148" t="s">
        <v>44</v>
      </c>
      <c r="E207" s="114"/>
      <c r="F207" s="124"/>
      <c r="G207" s="290">
        <f>G208+G217+G227</f>
        <v>31324728.24</v>
      </c>
      <c r="H207" s="17"/>
    </row>
    <row r="208" spans="1:8" s="6" customFormat="1" ht="51" customHeight="1">
      <c r="A208" s="146" t="s">
        <v>682</v>
      </c>
      <c r="B208" s="104" t="s">
        <v>42</v>
      </c>
      <c r="C208" s="136" t="s">
        <v>527</v>
      </c>
      <c r="D208" s="148" t="s">
        <v>44</v>
      </c>
      <c r="E208" s="117" t="s">
        <v>678</v>
      </c>
      <c r="F208" s="124"/>
      <c r="G208" s="290">
        <f>G209</f>
        <v>26310144.2</v>
      </c>
      <c r="H208" s="17"/>
    </row>
    <row r="209" spans="1:8" s="6" customFormat="1" ht="81.75" customHeight="1">
      <c r="A209" s="146" t="s">
        <v>683</v>
      </c>
      <c r="B209" s="104" t="s">
        <v>42</v>
      </c>
      <c r="C209" s="136" t="s">
        <v>527</v>
      </c>
      <c r="D209" s="148" t="s">
        <v>44</v>
      </c>
      <c r="E209" s="117" t="s">
        <v>679</v>
      </c>
      <c r="F209" s="124"/>
      <c r="G209" s="290">
        <f>G210</f>
        <v>26310144.2</v>
      </c>
      <c r="H209" s="17"/>
    </row>
    <row r="210" spans="1:8" s="6" customFormat="1" ht="51" customHeight="1">
      <c r="A210" s="146" t="s">
        <v>680</v>
      </c>
      <c r="B210" s="104" t="s">
        <v>42</v>
      </c>
      <c r="C210" s="136" t="s">
        <v>527</v>
      </c>
      <c r="D210" s="148" t="s">
        <v>44</v>
      </c>
      <c r="E210" s="117" t="s">
        <v>681</v>
      </c>
      <c r="F210" s="124"/>
      <c r="G210" s="290">
        <f>G211+G213+G215</f>
        <v>26310144.2</v>
      </c>
      <c r="H210" s="17"/>
    </row>
    <row r="211" spans="1:8" s="6" customFormat="1" ht="34.5" customHeight="1">
      <c r="A211" s="146" t="s">
        <v>800</v>
      </c>
      <c r="B211" s="104" t="s">
        <v>42</v>
      </c>
      <c r="C211" s="136" t="s">
        <v>527</v>
      </c>
      <c r="D211" s="148" t="s">
        <v>44</v>
      </c>
      <c r="E211" s="117" t="s">
        <v>799</v>
      </c>
      <c r="F211" s="124"/>
      <c r="G211" s="290">
        <f>G212</f>
        <v>23103121</v>
      </c>
      <c r="H211" s="17"/>
    </row>
    <row r="212" spans="1:8" s="6" customFormat="1" ht="33" customHeight="1">
      <c r="A212" s="121" t="s">
        <v>670</v>
      </c>
      <c r="B212" s="113" t="s">
        <v>42</v>
      </c>
      <c r="C212" s="137" t="s">
        <v>527</v>
      </c>
      <c r="D212" s="147" t="s">
        <v>44</v>
      </c>
      <c r="E212" s="134" t="s">
        <v>799</v>
      </c>
      <c r="F212" s="124">
        <v>400</v>
      </c>
      <c r="G212" s="293">
        <v>23103121</v>
      </c>
      <c r="H212" s="17"/>
    </row>
    <row r="213" spans="1:8" s="6" customFormat="1" ht="51" customHeight="1">
      <c r="A213" s="146" t="s">
        <v>775</v>
      </c>
      <c r="B213" s="104" t="s">
        <v>42</v>
      </c>
      <c r="C213" s="136" t="s">
        <v>527</v>
      </c>
      <c r="D213" s="148" t="s">
        <v>44</v>
      </c>
      <c r="E213" s="117" t="s">
        <v>774</v>
      </c>
      <c r="F213" s="124"/>
      <c r="G213" s="290">
        <f>G214</f>
        <v>2970954</v>
      </c>
      <c r="H213" s="17"/>
    </row>
    <row r="214" spans="1:8" s="6" customFormat="1" ht="33.75" customHeight="1">
      <c r="A214" s="121" t="s">
        <v>670</v>
      </c>
      <c r="B214" s="113" t="s">
        <v>42</v>
      </c>
      <c r="C214" s="137" t="s">
        <v>527</v>
      </c>
      <c r="D214" s="147" t="s">
        <v>44</v>
      </c>
      <c r="E214" s="134" t="s">
        <v>774</v>
      </c>
      <c r="F214" s="124">
        <v>400</v>
      </c>
      <c r="G214" s="293">
        <f>1200000+120107-104153+1755000</f>
        <v>2970954</v>
      </c>
      <c r="H214" s="17"/>
    </row>
    <row r="215" spans="1:8" s="6" customFormat="1" ht="36" customHeight="1">
      <c r="A215" s="146" t="s">
        <v>749</v>
      </c>
      <c r="B215" s="104" t="s">
        <v>42</v>
      </c>
      <c r="C215" s="136" t="s">
        <v>527</v>
      </c>
      <c r="D215" s="148" t="s">
        <v>44</v>
      </c>
      <c r="E215" s="112" t="s">
        <v>748</v>
      </c>
      <c r="F215" s="124"/>
      <c r="G215" s="290">
        <f>G216</f>
        <v>236069.2</v>
      </c>
      <c r="H215" s="17"/>
    </row>
    <row r="216" spans="1:8" s="6" customFormat="1" ht="33" customHeight="1">
      <c r="A216" s="145" t="s">
        <v>185</v>
      </c>
      <c r="B216" s="113" t="s">
        <v>42</v>
      </c>
      <c r="C216" s="137" t="s">
        <v>527</v>
      </c>
      <c r="D216" s="147" t="s">
        <v>44</v>
      </c>
      <c r="E216" s="114" t="s">
        <v>748</v>
      </c>
      <c r="F216" s="147" t="s">
        <v>196</v>
      </c>
      <c r="G216" s="293">
        <f>125957.6+110000+111.6</f>
        <v>236069.2</v>
      </c>
      <c r="H216" s="17"/>
    </row>
    <row r="217" spans="1:8" s="6" customFormat="1" ht="33.75" customHeight="1">
      <c r="A217" s="247" t="s">
        <v>616</v>
      </c>
      <c r="B217" s="104" t="s">
        <v>42</v>
      </c>
      <c r="C217" s="136" t="s">
        <v>527</v>
      </c>
      <c r="D217" s="148" t="s">
        <v>44</v>
      </c>
      <c r="E217" s="117" t="s">
        <v>531</v>
      </c>
      <c r="F217" s="148"/>
      <c r="G217" s="290">
        <f>G218</f>
        <v>4552200.32</v>
      </c>
      <c r="H217" s="17"/>
    </row>
    <row r="218" spans="1:8" s="6" customFormat="1" ht="66.75" customHeight="1">
      <c r="A218" s="247" t="s">
        <v>617</v>
      </c>
      <c r="B218" s="104" t="s">
        <v>42</v>
      </c>
      <c r="C218" s="136" t="s">
        <v>527</v>
      </c>
      <c r="D218" s="148" t="s">
        <v>44</v>
      </c>
      <c r="E218" s="117" t="s">
        <v>532</v>
      </c>
      <c r="F218" s="148"/>
      <c r="G218" s="290">
        <f>G219</f>
        <v>4552200.32</v>
      </c>
      <c r="H218" s="17"/>
    </row>
    <row r="219" spans="1:8" s="6" customFormat="1" ht="33.75" customHeight="1">
      <c r="A219" s="112" t="s">
        <v>530</v>
      </c>
      <c r="B219" s="104" t="s">
        <v>42</v>
      </c>
      <c r="C219" s="136" t="s">
        <v>527</v>
      </c>
      <c r="D219" s="148" t="s">
        <v>44</v>
      </c>
      <c r="E219" s="117" t="s">
        <v>533</v>
      </c>
      <c r="F219" s="148"/>
      <c r="G219" s="290">
        <f>G220+G222+G224</f>
        <v>4552200.32</v>
      </c>
      <c r="H219" s="17"/>
    </row>
    <row r="220" spans="1:8" s="6" customFormat="1" ht="21" customHeight="1">
      <c r="A220" s="112" t="s">
        <v>716</v>
      </c>
      <c r="B220" s="104" t="s">
        <v>42</v>
      </c>
      <c r="C220" s="136" t="s">
        <v>527</v>
      </c>
      <c r="D220" s="148" t="s">
        <v>44</v>
      </c>
      <c r="E220" s="117" t="s">
        <v>715</v>
      </c>
      <c r="F220" s="148"/>
      <c r="G220" s="290">
        <f>G221</f>
        <v>3043644.1</v>
      </c>
      <c r="H220" s="17"/>
    </row>
    <row r="221" spans="1:8" s="6" customFormat="1" ht="18.75" customHeight="1">
      <c r="A221" s="114" t="s">
        <v>326</v>
      </c>
      <c r="B221" s="113" t="s">
        <v>42</v>
      </c>
      <c r="C221" s="137" t="s">
        <v>527</v>
      </c>
      <c r="D221" s="147" t="s">
        <v>44</v>
      </c>
      <c r="E221" s="134" t="s">
        <v>715</v>
      </c>
      <c r="F221" s="268">
        <v>500</v>
      </c>
      <c r="G221" s="293">
        <f>492548+2551097-0.9+240000-240000</f>
        <v>3043644.1</v>
      </c>
      <c r="H221" s="17"/>
    </row>
    <row r="222" spans="1:8" s="6" customFormat="1" ht="36" customHeight="1">
      <c r="A222" s="111" t="s">
        <v>536</v>
      </c>
      <c r="B222" s="104" t="s">
        <v>42</v>
      </c>
      <c r="C222" s="136" t="s">
        <v>527</v>
      </c>
      <c r="D222" s="148" t="s">
        <v>44</v>
      </c>
      <c r="E222" s="117" t="s">
        <v>752</v>
      </c>
      <c r="F222" s="147"/>
      <c r="G222" s="293">
        <f>G223</f>
        <v>354499</v>
      </c>
      <c r="H222" s="17"/>
    </row>
    <row r="223" spans="1:8" s="6" customFormat="1" ht="18.75" customHeight="1">
      <c r="A223" s="114" t="s">
        <v>326</v>
      </c>
      <c r="B223" s="113" t="s">
        <v>42</v>
      </c>
      <c r="C223" s="137" t="s">
        <v>527</v>
      </c>
      <c r="D223" s="147" t="s">
        <v>44</v>
      </c>
      <c r="E223" s="134" t="s">
        <v>752</v>
      </c>
      <c r="F223" s="147" t="s">
        <v>529</v>
      </c>
      <c r="G223" s="293">
        <v>354499</v>
      </c>
      <c r="H223" s="17"/>
    </row>
    <row r="224" spans="1:8" s="6" customFormat="1" ht="33.75" customHeight="1">
      <c r="A224" s="112" t="s">
        <v>536</v>
      </c>
      <c r="B224" s="104" t="s">
        <v>42</v>
      </c>
      <c r="C224" s="136" t="s">
        <v>527</v>
      </c>
      <c r="D224" s="148" t="s">
        <v>44</v>
      </c>
      <c r="E224" s="117" t="s">
        <v>586</v>
      </c>
      <c r="F224" s="148"/>
      <c r="G224" s="290">
        <f>G225+G226</f>
        <v>1154057.22</v>
      </c>
      <c r="H224" s="17"/>
    </row>
    <row r="225" spans="1:8" s="6" customFormat="1" ht="36" customHeight="1">
      <c r="A225" s="121" t="s">
        <v>670</v>
      </c>
      <c r="B225" s="113" t="s">
        <v>42</v>
      </c>
      <c r="C225" s="137" t="s">
        <v>527</v>
      </c>
      <c r="D225" s="147" t="s">
        <v>44</v>
      </c>
      <c r="E225" s="134" t="s">
        <v>586</v>
      </c>
      <c r="F225" s="147" t="s">
        <v>761</v>
      </c>
      <c r="G225" s="293">
        <v>654522</v>
      </c>
      <c r="H225" s="17"/>
    </row>
    <row r="226" spans="1:8" s="6" customFormat="1" ht="21" customHeight="1">
      <c r="A226" s="114" t="s">
        <v>326</v>
      </c>
      <c r="B226" s="113" t="s">
        <v>42</v>
      </c>
      <c r="C226" s="137" t="s">
        <v>527</v>
      </c>
      <c r="D226" s="147" t="s">
        <v>44</v>
      </c>
      <c r="E226" s="134" t="s">
        <v>586</v>
      </c>
      <c r="F226" s="147" t="s">
        <v>529</v>
      </c>
      <c r="G226" s="293">
        <f>92106-27570.78+195000+240000</f>
        <v>499535.22</v>
      </c>
      <c r="H226" s="17"/>
    </row>
    <row r="227" spans="1:8" s="6" customFormat="1" ht="18.75" customHeight="1">
      <c r="A227" s="238" t="s">
        <v>38</v>
      </c>
      <c r="B227" s="104" t="s">
        <v>42</v>
      </c>
      <c r="C227" s="136" t="s">
        <v>527</v>
      </c>
      <c r="D227" s="148" t="s">
        <v>44</v>
      </c>
      <c r="E227" s="140" t="s">
        <v>427</v>
      </c>
      <c r="F227" s="124"/>
      <c r="G227" s="290">
        <f>G228</f>
        <v>462383.72</v>
      </c>
      <c r="H227" s="17"/>
    </row>
    <row r="228" spans="1:8" s="6" customFormat="1" ht="32.25" customHeight="1">
      <c r="A228" s="238" t="s">
        <v>5</v>
      </c>
      <c r="B228" s="104" t="s">
        <v>42</v>
      </c>
      <c r="C228" s="136" t="s">
        <v>527</v>
      </c>
      <c r="D228" s="148" t="s">
        <v>44</v>
      </c>
      <c r="E228" s="140" t="s">
        <v>428</v>
      </c>
      <c r="F228" s="124"/>
      <c r="G228" s="290">
        <f>G229</f>
        <v>462383.72</v>
      </c>
      <c r="H228" s="17"/>
    </row>
    <row r="229" spans="1:8" s="6" customFormat="1" ht="51.75" customHeight="1">
      <c r="A229" s="146" t="s">
        <v>676</v>
      </c>
      <c r="B229" s="104" t="s">
        <v>42</v>
      </c>
      <c r="C229" s="136" t="s">
        <v>527</v>
      </c>
      <c r="D229" s="148" t="s">
        <v>44</v>
      </c>
      <c r="E229" s="117" t="s">
        <v>677</v>
      </c>
      <c r="F229" s="147"/>
      <c r="G229" s="290">
        <f>G230</f>
        <v>462383.72</v>
      </c>
      <c r="H229" s="17"/>
    </row>
    <row r="230" spans="1:8" s="6" customFormat="1" ht="18.75" customHeight="1">
      <c r="A230" s="122" t="s">
        <v>326</v>
      </c>
      <c r="B230" s="113" t="s">
        <v>42</v>
      </c>
      <c r="C230" s="137" t="s">
        <v>527</v>
      </c>
      <c r="D230" s="147" t="s">
        <v>44</v>
      </c>
      <c r="E230" s="134" t="s">
        <v>677</v>
      </c>
      <c r="F230" s="147" t="s">
        <v>529</v>
      </c>
      <c r="G230" s="293">
        <f>358383.72-50000-26000+180000</f>
        <v>462383.72</v>
      </c>
      <c r="H230" s="17"/>
    </row>
    <row r="231" spans="1:8" s="22" customFormat="1" ht="17.25">
      <c r="A231" s="238" t="s">
        <v>157</v>
      </c>
      <c r="B231" s="104" t="s">
        <v>42</v>
      </c>
      <c r="C231" s="108" t="s">
        <v>50</v>
      </c>
      <c r="D231" s="108"/>
      <c r="E231" s="120"/>
      <c r="F231" s="108"/>
      <c r="G231" s="290">
        <f>G232</f>
        <v>699371</v>
      </c>
      <c r="H231" s="17"/>
    </row>
    <row r="232" spans="1:8" s="21" customFormat="1" ht="21.75" customHeight="1">
      <c r="A232" s="238" t="s">
        <v>331</v>
      </c>
      <c r="B232" s="104" t="s">
        <v>42</v>
      </c>
      <c r="C232" s="108" t="s">
        <v>50</v>
      </c>
      <c r="D232" s="108" t="s">
        <v>50</v>
      </c>
      <c r="E232" s="120"/>
      <c r="F232" s="108"/>
      <c r="G232" s="290">
        <f>G233</f>
        <v>699371</v>
      </c>
      <c r="H232" s="230"/>
    </row>
    <row r="233" spans="1:8" s="21" customFormat="1" ht="63" customHeight="1">
      <c r="A233" s="112" t="s">
        <v>621</v>
      </c>
      <c r="B233" s="104" t="s">
        <v>42</v>
      </c>
      <c r="C233" s="108" t="s">
        <v>50</v>
      </c>
      <c r="D233" s="108" t="s">
        <v>50</v>
      </c>
      <c r="E233" s="117" t="s">
        <v>446</v>
      </c>
      <c r="F233" s="108"/>
      <c r="G233" s="290">
        <f>G234+G242</f>
        <v>699371</v>
      </c>
      <c r="H233" s="230"/>
    </row>
    <row r="234" spans="1:8" s="21" customFormat="1" ht="97.5" customHeight="1">
      <c r="A234" s="238" t="s">
        <v>622</v>
      </c>
      <c r="B234" s="104" t="s">
        <v>42</v>
      </c>
      <c r="C234" s="108" t="s">
        <v>50</v>
      </c>
      <c r="D234" s="108" t="s">
        <v>50</v>
      </c>
      <c r="E234" s="117" t="s">
        <v>459</v>
      </c>
      <c r="F234" s="108"/>
      <c r="G234" s="290">
        <f>G235+G239</f>
        <v>145000</v>
      </c>
      <c r="H234" s="230"/>
    </row>
    <row r="235" spans="1:8" s="21" customFormat="1" ht="36" customHeight="1">
      <c r="A235" s="241" t="s">
        <v>236</v>
      </c>
      <c r="B235" s="113" t="s">
        <v>42</v>
      </c>
      <c r="C235" s="105" t="s">
        <v>50</v>
      </c>
      <c r="D235" s="105" t="s">
        <v>50</v>
      </c>
      <c r="E235" s="112" t="s">
        <v>501</v>
      </c>
      <c r="F235" s="125"/>
      <c r="G235" s="290">
        <f>G236</f>
        <v>93000</v>
      </c>
      <c r="H235" s="230"/>
    </row>
    <row r="236" spans="1:8" s="21" customFormat="1" ht="20.25" customHeight="1">
      <c r="A236" s="239" t="s">
        <v>22</v>
      </c>
      <c r="B236" s="113" t="s">
        <v>42</v>
      </c>
      <c r="C236" s="105" t="s">
        <v>50</v>
      </c>
      <c r="D236" s="105" t="s">
        <v>50</v>
      </c>
      <c r="E236" s="114" t="s">
        <v>237</v>
      </c>
      <c r="F236" s="124"/>
      <c r="G236" s="293">
        <f>G237+G238</f>
        <v>93000</v>
      </c>
      <c r="H236" s="230"/>
    </row>
    <row r="237" spans="1:8" s="21" customFormat="1" ht="38.25" customHeight="1">
      <c r="A237" s="239" t="s">
        <v>185</v>
      </c>
      <c r="B237" s="113" t="s">
        <v>42</v>
      </c>
      <c r="C237" s="105" t="s">
        <v>50</v>
      </c>
      <c r="D237" s="105" t="s">
        <v>50</v>
      </c>
      <c r="E237" s="114" t="s">
        <v>237</v>
      </c>
      <c r="F237" s="116">
        <v>200</v>
      </c>
      <c r="G237" s="293">
        <v>50000</v>
      </c>
      <c r="H237" s="230"/>
    </row>
    <row r="238" spans="1:8" s="21" customFormat="1" ht="19.5" customHeight="1">
      <c r="A238" s="239" t="s">
        <v>327</v>
      </c>
      <c r="B238" s="113" t="s">
        <v>42</v>
      </c>
      <c r="C238" s="105" t="s">
        <v>50</v>
      </c>
      <c r="D238" s="105" t="s">
        <v>50</v>
      </c>
      <c r="E238" s="114" t="s">
        <v>237</v>
      </c>
      <c r="F238" s="116">
        <v>300</v>
      </c>
      <c r="G238" s="293">
        <f>35000+8000</f>
        <v>43000</v>
      </c>
      <c r="H238" s="230"/>
    </row>
    <row r="239" spans="1:7" s="23" customFormat="1" ht="49.5" customHeight="1">
      <c r="A239" s="241" t="s">
        <v>62</v>
      </c>
      <c r="B239" s="104" t="s">
        <v>42</v>
      </c>
      <c r="C239" s="108" t="s">
        <v>50</v>
      </c>
      <c r="D239" s="108" t="s">
        <v>50</v>
      </c>
      <c r="E239" s="112" t="s">
        <v>502</v>
      </c>
      <c r="F239" s="119"/>
      <c r="G239" s="290">
        <f>G240</f>
        <v>52000</v>
      </c>
    </row>
    <row r="240" spans="1:8" s="13" customFormat="1" ht="20.25" customHeight="1">
      <c r="A240" s="239" t="s">
        <v>22</v>
      </c>
      <c r="B240" s="113" t="s">
        <v>42</v>
      </c>
      <c r="C240" s="105" t="s">
        <v>50</v>
      </c>
      <c r="D240" s="105" t="s">
        <v>50</v>
      </c>
      <c r="E240" s="114" t="s">
        <v>238</v>
      </c>
      <c r="F240" s="116"/>
      <c r="G240" s="293">
        <f>G241</f>
        <v>52000</v>
      </c>
      <c r="H240" s="229"/>
    </row>
    <row r="241" spans="1:8" s="10" customFormat="1" ht="35.25" customHeight="1">
      <c r="A241" s="239" t="s">
        <v>185</v>
      </c>
      <c r="B241" s="113" t="s">
        <v>42</v>
      </c>
      <c r="C241" s="105" t="s">
        <v>50</v>
      </c>
      <c r="D241" s="105" t="s">
        <v>50</v>
      </c>
      <c r="E241" s="114" t="s">
        <v>238</v>
      </c>
      <c r="F241" s="116">
        <v>200</v>
      </c>
      <c r="G241" s="293">
        <v>52000</v>
      </c>
      <c r="H241" s="229"/>
    </row>
    <row r="242" spans="1:8" s="14" customFormat="1" ht="82.5" customHeight="1">
      <c r="A242" s="112" t="s">
        <v>623</v>
      </c>
      <c r="B242" s="104" t="s">
        <v>42</v>
      </c>
      <c r="C242" s="108" t="s">
        <v>50</v>
      </c>
      <c r="D242" s="108" t="s">
        <v>50</v>
      </c>
      <c r="E242" s="117" t="s">
        <v>458</v>
      </c>
      <c r="F242" s="108"/>
      <c r="G242" s="290">
        <f>G243</f>
        <v>554371</v>
      </c>
      <c r="H242" s="230"/>
    </row>
    <row r="243" spans="1:8" s="14" customFormat="1" ht="35.25" customHeight="1">
      <c r="A243" s="238" t="s">
        <v>239</v>
      </c>
      <c r="B243" s="104" t="s">
        <v>42</v>
      </c>
      <c r="C243" s="108" t="s">
        <v>50</v>
      </c>
      <c r="D243" s="108" t="s">
        <v>50</v>
      </c>
      <c r="E243" s="112" t="s">
        <v>503</v>
      </c>
      <c r="F243" s="125"/>
      <c r="G243" s="290">
        <f>G244+G246+G248</f>
        <v>554371</v>
      </c>
      <c r="H243" s="230"/>
    </row>
    <row r="244" spans="1:8" s="14" customFormat="1" ht="19.5" customHeight="1">
      <c r="A244" s="238" t="s">
        <v>256</v>
      </c>
      <c r="B244" s="104" t="s">
        <v>42</v>
      </c>
      <c r="C244" s="263" t="s">
        <v>50</v>
      </c>
      <c r="D244" s="263" t="s">
        <v>50</v>
      </c>
      <c r="E244" s="109" t="s">
        <v>241</v>
      </c>
      <c r="F244" s="125"/>
      <c r="G244" s="290">
        <f>G245</f>
        <v>30000</v>
      </c>
      <c r="H244" s="230"/>
    </row>
    <row r="245" spans="1:7" s="23" customFormat="1" ht="33.75" customHeight="1">
      <c r="A245" s="239" t="s">
        <v>185</v>
      </c>
      <c r="B245" s="113" t="s">
        <v>42</v>
      </c>
      <c r="C245" s="105" t="s">
        <v>50</v>
      </c>
      <c r="D245" s="105" t="s">
        <v>50</v>
      </c>
      <c r="E245" s="106" t="s">
        <v>241</v>
      </c>
      <c r="F245" s="150">
        <v>200</v>
      </c>
      <c r="G245" s="293">
        <v>30000</v>
      </c>
    </row>
    <row r="246" spans="1:7" s="23" customFormat="1" ht="18" customHeight="1">
      <c r="A246" s="146" t="s">
        <v>753</v>
      </c>
      <c r="B246" s="104" t="s">
        <v>42</v>
      </c>
      <c r="C246" s="263" t="s">
        <v>50</v>
      </c>
      <c r="D246" s="263" t="s">
        <v>50</v>
      </c>
      <c r="E246" s="112" t="s">
        <v>754</v>
      </c>
      <c r="F246" s="150"/>
      <c r="G246" s="290">
        <f>G247</f>
        <v>187716</v>
      </c>
    </row>
    <row r="247" spans="1:7" s="23" customFormat="1" ht="18" customHeight="1">
      <c r="A247" s="115" t="s">
        <v>327</v>
      </c>
      <c r="B247" s="113" t="s">
        <v>42</v>
      </c>
      <c r="C247" s="105" t="s">
        <v>50</v>
      </c>
      <c r="D247" s="105" t="s">
        <v>50</v>
      </c>
      <c r="E247" s="114" t="s">
        <v>754</v>
      </c>
      <c r="F247" s="150">
        <v>300</v>
      </c>
      <c r="G247" s="293">
        <v>187716</v>
      </c>
    </row>
    <row r="248" spans="1:7" s="23" customFormat="1" ht="35.25" customHeight="1">
      <c r="A248" s="238" t="s">
        <v>240</v>
      </c>
      <c r="B248" s="113" t="s">
        <v>42</v>
      </c>
      <c r="C248" s="105" t="s">
        <v>50</v>
      </c>
      <c r="D248" s="105" t="s">
        <v>50</v>
      </c>
      <c r="E248" s="112" t="s">
        <v>242</v>
      </c>
      <c r="F248" s="150"/>
      <c r="G248" s="293">
        <f>G249</f>
        <v>336655</v>
      </c>
    </row>
    <row r="249" spans="1:8" s="10" customFormat="1" ht="16.5" customHeight="1">
      <c r="A249" s="239" t="s">
        <v>327</v>
      </c>
      <c r="B249" s="113" t="s">
        <v>42</v>
      </c>
      <c r="C249" s="105" t="s">
        <v>50</v>
      </c>
      <c r="D249" s="105" t="s">
        <v>50</v>
      </c>
      <c r="E249" s="114" t="s">
        <v>242</v>
      </c>
      <c r="F249" s="116">
        <v>300</v>
      </c>
      <c r="G249" s="293">
        <f>349026-4371-8000</f>
        <v>336655</v>
      </c>
      <c r="H249" s="229"/>
    </row>
    <row r="250" spans="1:8" s="10" customFormat="1" ht="16.5" customHeight="1">
      <c r="A250" s="107" t="s">
        <v>329</v>
      </c>
      <c r="B250" s="104" t="s">
        <v>42</v>
      </c>
      <c r="C250" s="257" t="s">
        <v>51</v>
      </c>
      <c r="D250" s="119"/>
      <c r="E250" s="112"/>
      <c r="F250" s="119"/>
      <c r="G250" s="290">
        <f>G251</f>
        <v>33000</v>
      </c>
      <c r="H250" s="229"/>
    </row>
    <row r="251" spans="1:8" s="10" customFormat="1" ht="16.5" customHeight="1">
      <c r="A251" s="107" t="s">
        <v>20</v>
      </c>
      <c r="B251" s="104" t="s">
        <v>42</v>
      </c>
      <c r="C251" s="257" t="s">
        <v>51</v>
      </c>
      <c r="D251" s="257" t="s">
        <v>43</v>
      </c>
      <c r="E251" s="112"/>
      <c r="F251" s="119"/>
      <c r="G251" s="290">
        <f>G252</f>
        <v>33000</v>
      </c>
      <c r="H251" s="229"/>
    </row>
    <row r="252" spans="1:8" s="10" customFormat="1" ht="23.25" customHeight="1">
      <c r="A252" s="107" t="s">
        <v>38</v>
      </c>
      <c r="B252" s="104" t="s">
        <v>42</v>
      </c>
      <c r="C252" s="257" t="s">
        <v>51</v>
      </c>
      <c r="D252" s="257" t="s">
        <v>43</v>
      </c>
      <c r="E252" s="117" t="s">
        <v>427</v>
      </c>
      <c r="F252" s="119"/>
      <c r="G252" s="290">
        <f>G253</f>
        <v>33000</v>
      </c>
      <c r="H252" s="229"/>
    </row>
    <row r="253" spans="1:8" s="10" customFormat="1" ht="32.25" customHeight="1">
      <c r="A253" s="107" t="s">
        <v>5</v>
      </c>
      <c r="B253" s="104" t="s">
        <v>42</v>
      </c>
      <c r="C253" s="257" t="s">
        <v>51</v>
      </c>
      <c r="D253" s="257" t="s">
        <v>43</v>
      </c>
      <c r="E253" s="117" t="s">
        <v>428</v>
      </c>
      <c r="F253" s="119"/>
      <c r="G253" s="290">
        <f>G254</f>
        <v>33000</v>
      </c>
      <c r="H253" s="229"/>
    </row>
    <row r="254" spans="1:8" s="10" customFormat="1" ht="112.5" customHeight="1">
      <c r="A254" s="107" t="s">
        <v>663</v>
      </c>
      <c r="B254" s="104" t="s">
        <v>42</v>
      </c>
      <c r="C254" s="257" t="s">
        <v>51</v>
      </c>
      <c r="D254" s="257" t="s">
        <v>43</v>
      </c>
      <c r="E254" s="112" t="s">
        <v>662</v>
      </c>
      <c r="F254" s="119"/>
      <c r="G254" s="290">
        <f>G255</f>
        <v>33000</v>
      </c>
      <c r="H254" s="229"/>
    </row>
    <row r="255" spans="1:8" s="10" customFormat="1" ht="18" customHeight="1">
      <c r="A255" s="122" t="s">
        <v>326</v>
      </c>
      <c r="B255" s="113" t="s">
        <v>42</v>
      </c>
      <c r="C255" s="105" t="s">
        <v>51</v>
      </c>
      <c r="D255" s="105" t="s">
        <v>43</v>
      </c>
      <c r="E255" s="114" t="s">
        <v>662</v>
      </c>
      <c r="F255" s="116">
        <v>500</v>
      </c>
      <c r="G255" s="293">
        <v>33000</v>
      </c>
      <c r="H255" s="229"/>
    </row>
    <row r="256" spans="1:8" s="10" customFormat="1" ht="16.5" customHeight="1">
      <c r="A256" s="238" t="s">
        <v>152</v>
      </c>
      <c r="B256" s="104" t="s">
        <v>42</v>
      </c>
      <c r="C256" s="136" t="s">
        <v>48</v>
      </c>
      <c r="D256" s="137"/>
      <c r="E256" s="114"/>
      <c r="F256" s="116"/>
      <c r="G256" s="290">
        <f aca="true" t="shared" si="0" ref="G256:G261">G257</f>
        <v>344159</v>
      </c>
      <c r="H256" s="229"/>
    </row>
    <row r="257" spans="1:8" s="10" customFormat="1" ht="16.5" customHeight="1">
      <c r="A257" s="238" t="s">
        <v>119</v>
      </c>
      <c r="B257" s="104" t="s">
        <v>42</v>
      </c>
      <c r="C257" s="136" t="s">
        <v>48</v>
      </c>
      <c r="D257" s="108" t="s">
        <v>50</v>
      </c>
      <c r="E257" s="114"/>
      <c r="F257" s="116"/>
      <c r="G257" s="290">
        <f t="shared" si="0"/>
        <v>344159</v>
      </c>
      <c r="H257" s="229"/>
    </row>
    <row r="258" spans="1:8" s="10" customFormat="1" ht="66.75" customHeight="1">
      <c r="A258" s="238" t="s">
        <v>766</v>
      </c>
      <c r="B258" s="104" t="s">
        <v>42</v>
      </c>
      <c r="C258" s="136" t="s">
        <v>48</v>
      </c>
      <c r="D258" s="108" t="s">
        <v>50</v>
      </c>
      <c r="E258" s="117" t="s">
        <v>425</v>
      </c>
      <c r="F258" s="119"/>
      <c r="G258" s="290">
        <f t="shared" si="0"/>
        <v>344159</v>
      </c>
      <c r="H258" s="229"/>
    </row>
    <row r="259" spans="1:8" s="10" customFormat="1" ht="101.25" customHeight="1">
      <c r="A259" s="238" t="s">
        <v>767</v>
      </c>
      <c r="B259" s="104" t="s">
        <v>42</v>
      </c>
      <c r="C259" s="136" t="s">
        <v>48</v>
      </c>
      <c r="D259" s="108" t="s">
        <v>50</v>
      </c>
      <c r="E259" s="117" t="s">
        <v>426</v>
      </c>
      <c r="F259" s="108"/>
      <c r="G259" s="290">
        <f t="shared" si="0"/>
        <v>344159</v>
      </c>
      <c r="H259" s="229"/>
    </row>
    <row r="260" spans="1:8" s="10" customFormat="1" ht="66.75" customHeight="1">
      <c r="A260" s="238" t="s">
        <v>768</v>
      </c>
      <c r="B260" s="104" t="s">
        <v>42</v>
      </c>
      <c r="C260" s="136" t="s">
        <v>48</v>
      </c>
      <c r="D260" s="108" t="s">
        <v>50</v>
      </c>
      <c r="E260" s="117" t="s">
        <v>510</v>
      </c>
      <c r="F260" s="108"/>
      <c r="G260" s="290">
        <f t="shared" si="0"/>
        <v>344159</v>
      </c>
      <c r="H260" s="229"/>
    </row>
    <row r="261" spans="1:8" s="10" customFormat="1" ht="36" customHeight="1">
      <c r="A261" s="146" t="s">
        <v>769</v>
      </c>
      <c r="B261" s="104" t="s">
        <v>42</v>
      </c>
      <c r="C261" s="136" t="s">
        <v>48</v>
      </c>
      <c r="D261" s="108" t="s">
        <v>50</v>
      </c>
      <c r="E261" s="117" t="s">
        <v>153</v>
      </c>
      <c r="F261" s="108"/>
      <c r="G261" s="290">
        <f t="shared" si="0"/>
        <v>344159</v>
      </c>
      <c r="H261" s="229"/>
    </row>
    <row r="262" spans="1:8" s="10" customFormat="1" ht="36" customHeight="1">
      <c r="A262" s="239" t="s">
        <v>185</v>
      </c>
      <c r="B262" s="113" t="s">
        <v>42</v>
      </c>
      <c r="C262" s="137" t="s">
        <v>48</v>
      </c>
      <c r="D262" s="105" t="s">
        <v>50</v>
      </c>
      <c r="E262" s="134" t="s">
        <v>153</v>
      </c>
      <c r="F262" s="116">
        <v>200</v>
      </c>
      <c r="G262" s="293">
        <f>12012+332147</f>
        <v>344159</v>
      </c>
      <c r="H262" s="229"/>
    </row>
    <row r="263" spans="1:8" s="22" customFormat="1" ht="17.25">
      <c r="A263" s="238" t="s">
        <v>198</v>
      </c>
      <c r="B263" s="104" t="s">
        <v>42</v>
      </c>
      <c r="C263" s="108" t="s">
        <v>52</v>
      </c>
      <c r="D263" s="108"/>
      <c r="E263" s="120"/>
      <c r="F263" s="108"/>
      <c r="G263" s="290">
        <f>G264+G276+G270</f>
        <v>6430441</v>
      </c>
      <c r="H263" s="17"/>
    </row>
    <row r="264" spans="1:8" s="24" customFormat="1" ht="15">
      <c r="A264" s="238" t="s">
        <v>188</v>
      </c>
      <c r="B264" s="104" t="s">
        <v>42</v>
      </c>
      <c r="C264" s="108" t="s">
        <v>52</v>
      </c>
      <c r="D264" s="108" t="s">
        <v>43</v>
      </c>
      <c r="E264" s="120"/>
      <c r="F264" s="151"/>
      <c r="G264" s="290">
        <f>G266</f>
        <v>664490</v>
      </c>
      <c r="H264" s="17"/>
    </row>
    <row r="265" spans="1:8" s="24" customFormat="1" ht="36.75" customHeight="1">
      <c r="A265" s="112" t="s">
        <v>593</v>
      </c>
      <c r="B265" s="104" t="s">
        <v>42</v>
      </c>
      <c r="C265" s="108" t="s">
        <v>52</v>
      </c>
      <c r="D265" s="108" t="s">
        <v>43</v>
      </c>
      <c r="E265" s="117" t="s">
        <v>434</v>
      </c>
      <c r="F265" s="151"/>
      <c r="G265" s="290">
        <f>G266</f>
        <v>664490</v>
      </c>
      <c r="H265" s="17"/>
    </row>
    <row r="266" spans="1:8" s="15" customFormat="1" ht="63.75" customHeight="1">
      <c r="A266" s="112" t="s">
        <v>641</v>
      </c>
      <c r="B266" s="104" t="s">
        <v>42</v>
      </c>
      <c r="C266" s="108" t="s">
        <v>52</v>
      </c>
      <c r="D266" s="108" t="s">
        <v>43</v>
      </c>
      <c r="E266" s="117" t="s">
        <v>452</v>
      </c>
      <c r="F266" s="151"/>
      <c r="G266" s="290">
        <f>G267</f>
        <v>664490</v>
      </c>
      <c r="H266" s="230"/>
    </row>
    <row r="267" spans="1:8" s="15" customFormat="1" ht="30.75" customHeight="1">
      <c r="A267" s="241" t="s">
        <v>243</v>
      </c>
      <c r="B267" s="104" t="s">
        <v>42</v>
      </c>
      <c r="C267" s="108" t="s">
        <v>52</v>
      </c>
      <c r="D267" s="108" t="s">
        <v>43</v>
      </c>
      <c r="E267" s="117" t="s">
        <v>511</v>
      </c>
      <c r="F267" s="151"/>
      <c r="G267" s="290">
        <f>G268</f>
        <v>664490</v>
      </c>
      <c r="H267" s="230"/>
    </row>
    <row r="268" spans="1:8" s="15" customFormat="1" ht="33" customHeight="1">
      <c r="A268" s="240" t="s">
        <v>317</v>
      </c>
      <c r="B268" s="113" t="s">
        <v>42</v>
      </c>
      <c r="C268" s="105" t="s">
        <v>52</v>
      </c>
      <c r="D268" s="105" t="s">
        <v>43</v>
      </c>
      <c r="E268" s="106" t="s">
        <v>244</v>
      </c>
      <c r="F268" s="124"/>
      <c r="G268" s="293">
        <f>G269</f>
        <v>664490</v>
      </c>
      <c r="H268" s="230"/>
    </row>
    <row r="269" spans="1:8" s="10" customFormat="1" ht="16.5" customHeight="1">
      <c r="A269" s="239" t="s">
        <v>327</v>
      </c>
      <c r="B269" s="113" t="s">
        <v>42</v>
      </c>
      <c r="C269" s="105" t="s">
        <v>52</v>
      </c>
      <c r="D269" s="105" t="s">
        <v>43</v>
      </c>
      <c r="E269" s="106" t="s">
        <v>244</v>
      </c>
      <c r="F269" s="116">
        <v>300</v>
      </c>
      <c r="G269" s="293">
        <v>664490</v>
      </c>
      <c r="H269" s="229"/>
    </row>
    <row r="270" spans="1:8" s="11" customFormat="1" ht="16.5">
      <c r="A270" s="238" t="s">
        <v>199</v>
      </c>
      <c r="B270" s="104" t="s">
        <v>42</v>
      </c>
      <c r="C270" s="108" t="s">
        <v>52</v>
      </c>
      <c r="D270" s="108" t="s">
        <v>46</v>
      </c>
      <c r="E270" s="117"/>
      <c r="F270" s="116"/>
      <c r="G270" s="290">
        <f>G271</f>
        <v>4012751</v>
      </c>
      <c r="H270" s="17"/>
    </row>
    <row r="271" spans="1:8" s="6" customFormat="1" ht="33.75" customHeight="1">
      <c r="A271" s="112" t="s">
        <v>593</v>
      </c>
      <c r="B271" s="104" t="s">
        <v>42</v>
      </c>
      <c r="C271" s="108" t="s">
        <v>52</v>
      </c>
      <c r="D271" s="108" t="s">
        <v>46</v>
      </c>
      <c r="E271" s="117" t="s">
        <v>434</v>
      </c>
      <c r="F271" s="119"/>
      <c r="G271" s="290">
        <f>G272</f>
        <v>4012751</v>
      </c>
      <c r="H271" s="17"/>
    </row>
    <row r="272" spans="1:8" s="8" customFormat="1" ht="64.5" customHeight="1">
      <c r="A272" s="112" t="s">
        <v>596</v>
      </c>
      <c r="B272" s="104" t="s">
        <v>42</v>
      </c>
      <c r="C272" s="108" t="s">
        <v>52</v>
      </c>
      <c r="D272" s="108" t="s">
        <v>46</v>
      </c>
      <c r="E272" s="117" t="s">
        <v>451</v>
      </c>
      <c r="F272" s="119"/>
      <c r="G272" s="290">
        <f>G273</f>
        <v>4012751</v>
      </c>
      <c r="H272" s="200"/>
    </row>
    <row r="273" spans="1:8" s="8" customFormat="1" ht="66.75" customHeight="1">
      <c r="A273" s="238" t="s">
        <v>245</v>
      </c>
      <c r="B273" s="104" t="s">
        <v>42</v>
      </c>
      <c r="C273" s="108" t="s">
        <v>52</v>
      </c>
      <c r="D273" s="108" t="s">
        <v>46</v>
      </c>
      <c r="E273" s="112" t="s">
        <v>513</v>
      </c>
      <c r="F273" s="124"/>
      <c r="G273" s="290">
        <f>G274</f>
        <v>4012751</v>
      </c>
      <c r="H273" s="200"/>
    </row>
    <row r="274" spans="1:8" s="8" customFormat="1" ht="33.75" customHeight="1">
      <c r="A274" s="240" t="s">
        <v>200</v>
      </c>
      <c r="B274" s="113" t="s">
        <v>42</v>
      </c>
      <c r="C274" s="105" t="s">
        <v>52</v>
      </c>
      <c r="D274" s="105" t="s">
        <v>46</v>
      </c>
      <c r="E274" s="114" t="s">
        <v>246</v>
      </c>
      <c r="F274" s="124"/>
      <c r="G274" s="293">
        <f>G275</f>
        <v>4012751</v>
      </c>
      <c r="H274" s="200"/>
    </row>
    <row r="275" spans="1:8" s="10" customFormat="1" ht="16.5" customHeight="1">
      <c r="A275" s="239" t="s">
        <v>327</v>
      </c>
      <c r="B275" s="113" t="s">
        <v>42</v>
      </c>
      <c r="C275" s="105" t="s">
        <v>52</v>
      </c>
      <c r="D275" s="105" t="s">
        <v>46</v>
      </c>
      <c r="E275" s="114" t="s">
        <v>246</v>
      </c>
      <c r="F275" s="116">
        <v>300</v>
      </c>
      <c r="G275" s="293">
        <v>4012751</v>
      </c>
      <c r="H275" s="229"/>
    </row>
    <row r="276" spans="1:8" s="10" customFormat="1" ht="21.75" customHeight="1">
      <c r="A276" s="238" t="s">
        <v>57</v>
      </c>
      <c r="B276" s="104" t="s">
        <v>42</v>
      </c>
      <c r="C276" s="108" t="s">
        <v>52</v>
      </c>
      <c r="D276" s="108" t="s">
        <v>49</v>
      </c>
      <c r="E276" s="120"/>
      <c r="F276" s="116"/>
      <c r="G276" s="290">
        <f>G277+G283</f>
        <v>1753200</v>
      </c>
      <c r="H276" s="229"/>
    </row>
    <row r="277" spans="1:8" s="10" customFormat="1" ht="34.5" customHeight="1">
      <c r="A277" s="112" t="s">
        <v>593</v>
      </c>
      <c r="B277" s="104" t="s">
        <v>42</v>
      </c>
      <c r="C277" s="108" t="s">
        <v>52</v>
      </c>
      <c r="D277" s="108" t="s">
        <v>49</v>
      </c>
      <c r="E277" s="117" t="s">
        <v>434</v>
      </c>
      <c r="F277" s="116"/>
      <c r="G277" s="290">
        <f>G278</f>
        <v>1461000</v>
      </c>
      <c r="H277" s="229"/>
    </row>
    <row r="278" spans="1:8" s="10" customFormat="1" ht="81.75" customHeight="1">
      <c r="A278" s="112" t="s">
        <v>632</v>
      </c>
      <c r="B278" s="104" t="s">
        <v>42</v>
      </c>
      <c r="C278" s="108" t="s">
        <v>52</v>
      </c>
      <c r="D278" s="108" t="s">
        <v>49</v>
      </c>
      <c r="E278" s="117" t="s">
        <v>450</v>
      </c>
      <c r="F278" s="119"/>
      <c r="G278" s="290">
        <f>G279</f>
        <v>1461000</v>
      </c>
      <c r="H278" s="229"/>
    </row>
    <row r="279" spans="1:8" s="10" customFormat="1" ht="46.5">
      <c r="A279" s="241" t="s">
        <v>247</v>
      </c>
      <c r="B279" s="104" t="s">
        <v>42</v>
      </c>
      <c r="C279" s="108" t="s">
        <v>52</v>
      </c>
      <c r="D279" s="108" t="s">
        <v>49</v>
      </c>
      <c r="E279" s="112" t="s">
        <v>514</v>
      </c>
      <c r="F279" s="125"/>
      <c r="G279" s="290">
        <f>G280</f>
        <v>1461000</v>
      </c>
      <c r="H279" s="229"/>
    </row>
    <row r="280" spans="1:8" s="10" customFormat="1" ht="33" customHeight="1">
      <c r="A280" s="240" t="s">
        <v>23</v>
      </c>
      <c r="B280" s="113" t="s">
        <v>42</v>
      </c>
      <c r="C280" s="105" t="s">
        <v>52</v>
      </c>
      <c r="D280" s="105" t="s">
        <v>49</v>
      </c>
      <c r="E280" s="114" t="s">
        <v>248</v>
      </c>
      <c r="F280" s="124"/>
      <c r="G280" s="290">
        <f>G281+G282</f>
        <v>1461000</v>
      </c>
      <c r="H280" s="229"/>
    </row>
    <row r="281" spans="1:8" s="10" customFormat="1" ht="66" customHeight="1">
      <c r="A281" s="239" t="s">
        <v>54</v>
      </c>
      <c r="B281" s="113" t="s">
        <v>42</v>
      </c>
      <c r="C281" s="105" t="s">
        <v>52</v>
      </c>
      <c r="D281" s="105" t="s">
        <v>49</v>
      </c>
      <c r="E281" s="114" t="s">
        <v>248</v>
      </c>
      <c r="F281" s="124">
        <v>100</v>
      </c>
      <c r="G281" s="293">
        <v>1396819</v>
      </c>
      <c r="H281" s="229"/>
    </row>
    <row r="282" spans="1:8" s="10" customFormat="1" ht="30.75">
      <c r="A282" s="239" t="s">
        <v>185</v>
      </c>
      <c r="B282" s="113" t="s">
        <v>42</v>
      </c>
      <c r="C282" s="105" t="s">
        <v>52</v>
      </c>
      <c r="D282" s="105" t="s">
        <v>49</v>
      </c>
      <c r="E282" s="114" t="s">
        <v>248</v>
      </c>
      <c r="F282" s="124">
        <v>200</v>
      </c>
      <c r="G282" s="293">
        <v>64181</v>
      </c>
      <c r="H282" s="229"/>
    </row>
    <row r="283" spans="1:8" s="8" customFormat="1" ht="36.75" customHeight="1">
      <c r="A283" s="112" t="s">
        <v>633</v>
      </c>
      <c r="B283" s="104" t="s">
        <v>42</v>
      </c>
      <c r="C283" s="108" t="s">
        <v>52</v>
      </c>
      <c r="D283" s="108" t="s">
        <v>49</v>
      </c>
      <c r="E283" s="117" t="s">
        <v>441</v>
      </c>
      <c r="F283" s="108"/>
      <c r="G283" s="290">
        <f>G284</f>
        <v>292200</v>
      </c>
      <c r="H283" s="200"/>
    </row>
    <row r="284" spans="1:8" s="8" customFormat="1" ht="64.5" customHeight="1">
      <c r="A284" s="112" t="s">
        <v>634</v>
      </c>
      <c r="B284" s="104" t="s">
        <v>42</v>
      </c>
      <c r="C284" s="108" t="s">
        <v>52</v>
      </c>
      <c r="D284" s="108" t="s">
        <v>49</v>
      </c>
      <c r="E284" s="117" t="s">
        <v>518</v>
      </c>
      <c r="F284" s="108"/>
      <c r="G284" s="290">
        <f>G285</f>
        <v>292200</v>
      </c>
      <c r="H284" s="200"/>
    </row>
    <row r="285" spans="1:8" s="8" customFormat="1" ht="36" customHeight="1">
      <c r="A285" s="112" t="s">
        <v>249</v>
      </c>
      <c r="B285" s="104" t="s">
        <v>42</v>
      </c>
      <c r="C285" s="108" t="s">
        <v>52</v>
      </c>
      <c r="D285" s="108" t="s">
        <v>49</v>
      </c>
      <c r="E285" s="112" t="s">
        <v>521</v>
      </c>
      <c r="F285" s="125"/>
      <c r="G285" s="290">
        <f>G286</f>
        <v>292200</v>
      </c>
      <c r="H285" s="200"/>
    </row>
    <row r="286" spans="1:8" s="8" customFormat="1" ht="48.75" customHeight="1">
      <c r="A286" s="240" t="s">
        <v>354</v>
      </c>
      <c r="B286" s="113" t="s">
        <v>42</v>
      </c>
      <c r="C286" s="105" t="s">
        <v>52</v>
      </c>
      <c r="D286" s="105" t="s">
        <v>49</v>
      </c>
      <c r="E286" s="114" t="s">
        <v>250</v>
      </c>
      <c r="F286" s="124"/>
      <c r="G286" s="293">
        <f>G287+G288</f>
        <v>292200</v>
      </c>
      <c r="H286" s="200"/>
    </row>
    <row r="287" spans="1:8" s="10" customFormat="1" ht="64.5" customHeight="1">
      <c r="A287" s="239" t="s">
        <v>54</v>
      </c>
      <c r="B287" s="113" t="s">
        <v>42</v>
      </c>
      <c r="C287" s="105" t="s">
        <v>52</v>
      </c>
      <c r="D287" s="105" t="s">
        <v>49</v>
      </c>
      <c r="E287" s="114" t="s">
        <v>250</v>
      </c>
      <c r="F287" s="116">
        <v>100</v>
      </c>
      <c r="G287" s="293">
        <v>290961</v>
      </c>
      <c r="H287" s="229"/>
    </row>
    <row r="288" spans="1:8" s="13" customFormat="1" ht="33" customHeight="1">
      <c r="A288" s="239" t="s">
        <v>185</v>
      </c>
      <c r="B288" s="113" t="s">
        <v>42</v>
      </c>
      <c r="C288" s="105" t="s">
        <v>52</v>
      </c>
      <c r="D288" s="105" t="s">
        <v>49</v>
      </c>
      <c r="E288" s="114" t="s">
        <v>250</v>
      </c>
      <c r="F288" s="116">
        <v>200</v>
      </c>
      <c r="G288" s="293">
        <v>1239</v>
      </c>
      <c r="H288" s="229"/>
    </row>
    <row r="289" spans="1:8" s="22" customFormat="1" ht="16.5" customHeight="1">
      <c r="A289" s="238" t="s">
        <v>35</v>
      </c>
      <c r="B289" s="104" t="s">
        <v>42</v>
      </c>
      <c r="C289" s="108" t="s">
        <v>303</v>
      </c>
      <c r="D289" s="108"/>
      <c r="E289" s="120"/>
      <c r="F289" s="116"/>
      <c r="G289" s="290">
        <f aca="true" t="shared" si="1" ref="G289:G294">G290</f>
        <v>254900</v>
      </c>
      <c r="H289" s="17"/>
    </row>
    <row r="290" spans="1:8" s="25" customFormat="1" ht="16.5">
      <c r="A290" s="238" t="s">
        <v>36</v>
      </c>
      <c r="B290" s="104" t="s">
        <v>42</v>
      </c>
      <c r="C290" s="108" t="s">
        <v>303</v>
      </c>
      <c r="D290" s="108" t="s">
        <v>43</v>
      </c>
      <c r="E290" s="120"/>
      <c r="F290" s="116"/>
      <c r="G290" s="290">
        <f t="shared" si="1"/>
        <v>254900</v>
      </c>
      <c r="H290" s="17"/>
    </row>
    <row r="291" spans="1:8" s="6" customFormat="1" ht="66" customHeight="1">
      <c r="A291" s="112" t="s">
        <v>621</v>
      </c>
      <c r="B291" s="104" t="s">
        <v>42</v>
      </c>
      <c r="C291" s="108" t="s">
        <v>303</v>
      </c>
      <c r="D291" s="108" t="s">
        <v>43</v>
      </c>
      <c r="E291" s="117" t="s">
        <v>446</v>
      </c>
      <c r="F291" s="119"/>
      <c r="G291" s="290">
        <f t="shared" si="1"/>
        <v>254900</v>
      </c>
      <c r="H291" s="17"/>
    </row>
    <row r="292" spans="1:8" s="26" customFormat="1" ht="99.75" customHeight="1">
      <c r="A292" s="238" t="s">
        <v>635</v>
      </c>
      <c r="B292" s="104" t="s">
        <v>42</v>
      </c>
      <c r="C292" s="108" t="s">
        <v>303</v>
      </c>
      <c r="D292" s="108" t="s">
        <v>43</v>
      </c>
      <c r="E292" s="117" t="s">
        <v>449</v>
      </c>
      <c r="F292" s="119"/>
      <c r="G292" s="290">
        <f>G293+G296</f>
        <v>254900</v>
      </c>
      <c r="H292" s="200"/>
    </row>
    <row r="293" spans="1:8" s="26" customFormat="1" ht="67.5" customHeight="1">
      <c r="A293" s="241" t="s">
        <v>260</v>
      </c>
      <c r="B293" s="104" t="s">
        <v>42</v>
      </c>
      <c r="C293" s="108" t="s">
        <v>303</v>
      </c>
      <c r="D293" s="108" t="s">
        <v>43</v>
      </c>
      <c r="E293" s="112" t="s">
        <v>515</v>
      </c>
      <c r="F293" s="125"/>
      <c r="G293" s="290">
        <f t="shared" si="1"/>
        <v>244900</v>
      </c>
      <c r="H293" s="200"/>
    </row>
    <row r="294" spans="1:8" s="26" customFormat="1" ht="54.75" customHeight="1">
      <c r="A294" s="239" t="s">
        <v>302</v>
      </c>
      <c r="B294" s="113" t="s">
        <v>42</v>
      </c>
      <c r="C294" s="105" t="s">
        <v>303</v>
      </c>
      <c r="D294" s="105" t="s">
        <v>43</v>
      </c>
      <c r="E294" s="114" t="s">
        <v>261</v>
      </c>
      <c r="F294" s="124"/>
      <c r="G294" s="293">
        <f t="shared" si="1"/>
        <v>244900</v>
      </c>
      <c r="H294" s="200"/>
    </row>
    <row r="295" spans="1:8" s="26" customFormat="1" ht="33.75" customHeight="1">
      <c r="A295" s="239" t="s">
        <v>185</v>
      </c>
      <c r="B295" s="113" t="s">
        <v>42</v>
      </c>
      <c r="C295" s="105" t="s">
        <v>303</v>
      </c>
      <c r="D295" s="105" t="s">
        <v>43</v>
      </c>
      <c r="E295" s="114" t="s">
        <v>261</v>
      </c>
      <c r="F295" s="116">
        <v>200</v>
      </c>
      <c r="G295" s="293">
        <v>244900</v>
      </c>
      <c r="H295" s="200"/>
    </row>
    <row r="296" spans="1:8" s="26" customFormat="1" ht="51.75" customHeight="1">
      <c r="A296" s="241" t="s">
        <v>400</v>
      </c>
      <c r="B296" s="104" t="s">
        <v>42</v>
      </c>
      <c r="C296" s="108" t="s">
        <v>303</v>
      </c>
      <c r="D296" s="108" t="s">
        <v>43</v>
      </c>
      <c r="E296" s="112" t="s">
        <v>516</v>
      </c>
      <c r="F296" s="125"/>
      <c r="G296" s="290">
        <f>G297</f>
        <v>10000</v>
      </c>
      <c r="H296" s="200"/>
    </row>
    <row r="297" spans="1:8" s="26" customFormat="1" ht="33.75" customHeight="1">
      <c r="A297" s="239" t="s">
        <v>302</v>
      </c>
      <c r="B297" s="113" t="s">
        <v>42</v>
      </c>
      <c r="C297" s="105" t="s">
        <v>303</v>
      </c>
      <c r="D297" s="105" t="s">
        <v>43</v>
      </c>
      <c r="E297" s="114" t="s">
        <v>399</v>
      </c>
      <c r="F297" s="124"/>
      <c r="G297" s="293">
        <f>G298</f>
        <v>10000</v>
      </c>
      <c r="H297" s="200"/>
    </row>
    <row r="298" spans="1:8" s="26" customFormat="1" ht="33.75" customHeight="1">
      <c r="A298" s="239" t="s">
        <v>185</v>
      </c>
      <c r="B298" s="113" t="s">
        <v>42</v>
      </c>
      <c r="C298" s="105" t="s">
        <v>303</v>
      </c>
      <c r="D298" s="105" t="s">
        <v>43</v>
      </c>
      <c r="E298" s="114" t="s">
        <v>399</v>
      </c>
      <c r="F298" s="116">
        <v>200</v>
      </c>
      <c r="G298" s="293">
        <v>10000</v>
      </c>
      <c r="H298" s="200"/>
    </row>
    <row r="299" spans="1:8" s="9" customFormat="1" ht="37.5" customHeight="1">
      <c r="A299" s="238" t="s">
        <v>47</v>
      </c>
      <c r="B299" s="104" t="s">
        <v>4</v>
      </c>
      <c r="C299" s="108"/>
      <c r="D299" s="108"/>
      <c r="E299" s="120"/>
      <c r="F299" s="116"/>
      <c r="G299" s="290">
        <f>G300+G308+G333</f>
        <v>15851600</v>
      </c>
      <c r="H299" s="200"/>
    </row>
    <row r="300" spans="1:8" s="27" customFormat="1" ht="17.25" customHeight="1">
      <c r="A300" s="238" t="s">
        <v>15</v>
      </c>
      <c r="B300" s="104" t="s">
        <v>4</v>
      </c>
      <c r="C300" s="108" t="s">
        <v>43</v>
      </c>
      <c r="D300" s="108"/>
      <c r="E300" s="120"/>
      <c r="F300" s="116"/>
      <c r="G300" s="290">
        <f>G301</f>
        <v>2495640</v>
      </c>
      <c r="H300" s="200"/>
    </row>
    <row r="301" spans="1:8" s="11" customFormat="1" ht="46.5">
      <c r="A301" s="238" t="s">
        <v>315</v>
      </c>
      <c r="B301" s="104" t="s">
        <v>4</v>
      </c>
      <c r="C301" s="108" t="s">
        <v>43</v>
      </c>
      <c r="D301" s="108" t="s">
        <v>49</v>
      </c>
      <c r="E301" s="120"/>
      <c r="F301" s="116"/>
      <c r="G301" s="290">
        <f>G302</f>
        <v>2495640</v>
      </c>
      <c r="H301" s="17"/>
    </row>
    <row r="302" spans="1:8" s="6" customFormat="1" ht="51.75" customHeight="1">
      <c r="A302" s="112" t="s">
        <v>636</v>
      </c>
      <c r="B302" s="104" t="s">
        <v>4</v>
      </c>
      <c r="C302" s="108" t="s">
        <v>43</v>
      </c>
      <c r="D302" s="108" t="s">
        <v>49</v>
      </c>
      <c r="E302" s="117" t="s">
        <v>429</v>
      </c>
      <c r="F302" s="119"/>
      <c r="G302" s="290">
        <f>G303</f>
        <v>2495640</v>
      </c>
      <c r="H302" s="17"/>
    </row>
    <row r="303" spans="1:8" s="6" customFormat="1" ht="80.25" customHeight="1">
      <c r="A303" s="112" t="s">
        <v>592</v>
      </c>
      <c r="B303" s="104" t="s">
        <v>4</v>
      </c>
      <c r="C303" s="108" t="s">
        <v>43</v>
      </c>
      <c r="D303" s="108" t="s">
        <v>49</v>
      </c>
      <c r="E303" s="112" t="s">
        <v>430</v>
      </c>
      <c r="F303" s="125"/>
      <c r="G303" s="290">
        <f>G304</f>
        <v>2495640</v>
      </c>
      <c r="H303" s="17"/>
    </row>
    <row r="304" spans="1:8" s="6" customFormat="1" ht="50.25" customHeight="1">
      <c r="A304" s="241" t="s">
        <v>264</v>
      </c>
      <c r="B304" s="104" t="s">
        <v>4</v>
      </c>
      <c r="C304" s="108" t="s">
        <v>43</v>
      </c>
      <c r="D304" s="108" t="s">
        <v>49</v>
      </c>
      <c r="E304" s="112" t="s">
        <v>431</v>
      </c>
      <c r="F304" s="125"/>
      <c r="G304" s="290">
        <f>G305</f>
        <v>2495640</v>
      </c>
      <c r="H304" s="17"/>
    </row>
    <row r="305" spans="1:8" s="8" customFormat="1" ht="30.75">
      <c r="A305" s="240" t="s">
        <v>205</v>
      </c>
      <c r="B305" s="113" t="s">
        <v>4</v>
      </c>
      <c r="C305" s="105" t="s">
        <v>43</v>
      </c>
      <c r="D305" s="105" t="s">
        <v>49</v>
      </c>
      <c r="E305" s="114" t="s">
        <v>265</v>
      </c>
      <c r="F305" s="124"/>
      <c r="G305" s="293">
        <f>G306+G307</f>
        <v>2495640</v>
      </c>
      <c r="H305" s="200"/>
    </row>
    <row r="306" spans="1:8" s="13" customFormat="1" ht="66.75" customHeight="1">
      <c r="A306" s="239" t="s">
        <v>54</v>
      </c>
      <c r="B306" s="113" t="s">
        <v>4</v>
      </c>
      <c r="C306" s="105" t="s">
        <v>43</v>
      </c>
      <c r="D306" s="105" t="s">
        <v>49</v>
      </c>
      <c r="E306" s="114" t="s">
        <v>265</v>
      </c>
      <c r="F306" s="116">
        <v>100</v>
      </c>
      <c r="G306" s="293">
        <v>2202040</v>
      </c>
      <c r="H306" s="229"/>
    </row>
    <row r="307" spans="1:8" s="13" customFormat="1" ht="35.25" customHeight="1">
      <c r="A307" s="239" t="s">
        <v>185</v>
      </c>
      <c r="B307" s="113" t="s">
        <v>4</v>
      </c>
      <c r="C307" s="105" t="s">
        <v>43</v>
      </c>
      <c r="D307" s="105" t="s">
        <v>49</v>
      </c>
      <c r="E307" s="114" t="s">
        <v>265</v>
      </c>
      <c r="F307" s="116">
        <v>200</v>
      </c>
      <c r="G307" s="293">
        <f>248600+45000</f>
        <v>293600</v>
      </c>
      <c r="H307" s="229"/>
    </row>
    <row r="308" spans="1:8" s="10" customFormat="1" ht="15">
      <c r="A308" s="238" t="s">
        <v>198</v>
      </c>
      <c r="B308" s="104" t="s">
        <v>4</v>
      </c>
      <c r="C308" s="108" t="s">
        <v>52</v>
      </c>
      <c r="D308" s="108"/>
      <c r="E308" s="117"/>
      <c r="F308" s="116"/>
      <c r="G308" s="290">
        <f>G309+G326</f>
        <v>8164629</v>
      </c>
      <c r="H308" s="229"/>
    </row>
    <row r="309" spans="1:8" s="10" customFormat="1" ht="15">
      <c r="A309" s="238" t="s">
        <v>328</v>
      </c>
      <c r="B309" s="104" t="s">
        <v>4</v>
      </c>
      <c r="C309" s="108" t="s">
        <v>52</v>
      </c>
      <c r="D309" s="108" t="s">
        <v>45</v>
      </c>
      <c r="E309" s="117"/>
      <c r="F309" s="116"/>
      <c r="G309" s="290">
        <f>G310</f>
        <v>6090728</v>
      </c>
      <c r="H309" s="229"/>
    </row>
    <row r="310" spans="1:8" s="10" customFormat="1" ht="30.75">
      <c r="A310" s="112" t="s">
        <v>593</v>
      </c>
      <c r="B310" s="104" t="s">
        <v>4</v>
      </c>
      <c r="C310" s="108" t="s">
        <v>52</v>
      </c>
      <c r="D310" s="108" t="s">
        <v>45</v>
      </c>
      <c r="E310" s="117" t="s">
        <v>434</v>
      </c>
      <c r="F310" s="119"/>
      <c r="G310" s="290">
        <f>G311</f>
        <v>6090728</v>
      </c>
      <c r="H310" s="229"/>
    </row>
    <row r="311" spans="1:8" s="10" customFormat="1" ht="62.25">
      <c r="A311" s="112" t="s">
        <v>630</v>
      </c>
      <c r="B311" s="104" t="s">
        <v>4</v>
      </c>
      <c r="C311" s="108" t="s">
        <v>52</v>
      </c>
      <c r="D311" s="108" t="s">
        <v>45</v>
      </c>
      <c r="E311" s="117" t="s">
        <v>452</v>
      </c>
      <c r="F311" s="119"/>
      <c r="G311" s="290">
        <f>G312</f>
        <v>6090728</v>
      </c>
      <c r="H311" s="229"/>
    </row>
    <row r="312" spans="1:8" s="10" customFormat="1" ht="30.75">
      <c r="A312" s="241" t="s">
        <v>243</v>
      </c>
      <c r="B312" s="104" t="s">
        <v>4</v>
      </c>
      <c r="C312" s="108" t="s">
        <v>52</v>
      </c>
      <c r="D312" s="108" t="s">
        <v>45</v>
      </c>
      <c r="E312" s="112" t="s">
        <v>511</v>
      </c>
      <c r="F312" s="125"/>
      <c r="G312" s="293">
        <f>G313+G316+G319</f>
        <v>6090728</v>
      </c>
      <c r="H312" s="229"/>
    </row>
    <row r="313" spans="1:8" s="10" customFormat="1" ht="33.75" customHeight="1">
      <c r="A313" s="239" t="s">
        <v>266</v>
      </c>
      <c r="B313" s="113" t="s">
        <v>4</v>
      </c>
      <c r="C313" s="105" t="s">
        <v>52</v>
      </c>
      <c r="D313" s="105" t="s">
        <v>45</v>
      </c>
      <c r="E313" s="114" t="s">
        <v>268</v>
      </c>
      <c r="F313" s="124"/>
      <c r="G313" s="293">
        <f>G314+G315</f>
        <v>84554</v>
      </c>
      <c r="H313" s="229"/>
    </row>
    <row r="314" spans="1:8" s="10" customFormat="1" ht="30.75">
      <c r="A314" s="239" t="s">
        <v>185</v>
      </c>
      <c r="B314" s="113" t="s">
        <v>4</v>
      </c>
      <c r="C314" s="105" t="s">
        <v>52</v>
      </c>
      <c r="D314" s="105" t="s">
        <v>45</v>
      </c>
      <c r="E314" s="114" t="s">
        <v>268</v>
      </c>
      <c r="F314" s="116">
        <v>200</v>
      </c>
      <c r="G314" s="293">
        <v>1700</v>
      </c>
      <c r="H314" s="229"/>
    </row>
    <row r="315" spans="1:8" s="10" customFormat="1" ht="15">
      <c r="A315" s="239" t="s">
        <v>327</v>
      </c>
      <c r="B315" s="113" t="s">
        <v>4</v>
      </c>
      <c r="C315" s="105" t="s">
        <v>52</v>
      </c>
      <c r="D315" s="105" t="s">
        <v>45</v>
      </c>
      <c r="E315" s="114" t="s">
        <v>268</v>
      </c>
      <c r="F315" s="116">
        <v>300</v>
      </c>
      <c r="G315" s="293">
        <v>82854</v>
      </c>
      <c r="H315" s="229"/>
    </row>
    <row r="316" spans="1:8" s="10" customFormat="1" ht="30.75">
      <c r="A316" s="240" t="s">
        <v>304</v>
      </c>
      <c r="B316" s="113" t="s">
        <v>4</v>
      </c>
      <c r="C316" s="105" t="s">
        <v>52</v>
      </c>
      <c r="D316" s="105" t="s">
        <v>45</v>
      </c>
      <c r="E316" s="114" t="s">
        <v>269</v>
      </c>
      <c r="F316" s="124"/>
      <c r="G316" s="293">
        <f>G317+G318</f>
        <v>176251</v>
      </c>
      <c r="H316" s="229"/>
    </row>
    <row r="317" spans="1:8" s="10" customFormat="1" ht="30.75">
      <c r="A317" s="239" t="s">
        <v>185</v>
      </c>
      <c r="B317" s="113" t="s">
        <v>4</v>
      </c>
      <c r="C317" s="105" t="s">
        <v>52</v>
      </c>
      <c r="D317" s="105" t="s">
        <v>45</v>
      </c>
      <c r="E317" s="114" t="s">
        <v>269</v>
      </c>
      <c r="F317" s="124">
        <v>200</v>
      </c>
      <c r="G317" s="293">
        <v>3100</v>
      </c>
      <c r="H317" s="229"/>
    </row>
    <row r="318" spans="1:8" s="10" customFormat="1" ht="15">
      <c r="A318" s="239" t="s">
        <v>327</v>
      </c>
      <c r="B318" s="113" t="s">
        <v>4</v>
      </c>
      <c r="C318" s="105" t="s">
        <v>52</v>
      </c>
      <c r="D318" s="105" t="s">
        <v>45</v>
      </c>
      <c r="E318" s="114" t="s">
        <v>269</v>
      </c>
      <c r="F318" s="116">
        <v>300</v>
      </c>
      <c r="G318" s="293">
        <v>173151</v>
      </c>
      <c r="H318" s="229"/>
    </row>
    <row r="319" spans="1:8" s="10" customFormat="1" ht="30.75">
      <c r="A319" s="239" t="s">
        <v>319</v>
      </c>
      <c r="B319" s="113" t="s">
        <v>4</v>
      </c>
      <c r="C319" s="105" t="s">
        <v>52</v>
      </c>
      <c r="D319" s="105" t="s">
        <v>45</v>
      </c>
      <c r="E319" s="114" t="s">
        <v>270</v>
      </c>
      <c r="F319" s="124"/>
      <c r="G319" s="293">
        <f>G320+G323</f>
        <v>5829923</v>
      </c>
      <c r="H319" s="229"/>
    </row>
    <row r="320" spans="1:8" s="10" customFormat="1" ht="15">
      <c r="A320" s="240" t="s">
        <v>16</v>
      </c>
      <c r="B320" s="113" t="s">
        <v>4</v>
      </c>
      <c r="C320" s="105" t="s">
        <v>52</v>
      </c>
      <c r="D320" s="105" t="s">
        <v>45</v>
      </c>
      <c r="E320" s="114" t="s">
        <v>271</v>
      </c>
      <c r="F320" s="124"/>
      <c r="G320" s="293">
        <f>G322+G321</f>
        <v>4655639</v>
      </c>
      <c r="H320" s="229"/>
    </row>
    <row r="321" spans="1:8" s="10" customFormat="1" ht="30.75">
      <c r="A321" s="239" t="s">
        <v>185</v>
      </c>
      <c r="B321" s="113" t="s">
        <v>4</v>
      </c>
      <c r="C321" s="105" t="s">
        <v>52</v>
      </c>
      <c r="D321" s="105" t="s">
        <v>45</v>
      </c>
      <c r="E321" s="114" t="s">
        <v>271</v>
      </c>
      <c r="F321" s="116">
        <v>200</v>
      </c>
      <c r="G321" s="293">
        <v>84500</v>
      </c>
      <c r="H321" s="229"/>
    </row>
    <row r="322" spans="1:8" s="10" customFormat="1" ht="15">
      <c r="A322" s="239" t="s">
        <v>327</v>
      </c>
      <c r="B322" s="113" t="s">
        <v>4</v>
      </c>
      <c r="C322" s="105" t="s">
        <v>52</v>
      </c>
      <c r="D322" s="105" t="s">
        <v>45</v>
      </c>
      <c r="E322" s="114" t="s">
        <v>271</v>
      </c>
      <c r="F322" s="116">
        <v>300</v>
      </c>
      <c r="G322" s="293">
        <f>4521139+50000</f>
        <v>4571139</v>
      </c>
      <c r="H322" s="229"/>
    </row>
    <row r="323" spans="1:8" s="10" customFormat="1" ht="15">
      <c r="A323" s="240" t="s">
        <v>56</v>
      </c>
      <c r="B323" s="113" t="s">
        <v>4</v>
      </c>
      <c r="C323" s="105" t="s">
        <v>52</v>
      </c>
      <c r="D323" s="105" t="s">
        <v>45</v>
      </c>
      <c r="E323" s="114" t="s">
        <v>272</v>
      </c>
      <c r="F323" s="124"/>
      <c r="G323" s="293">
        <f>G325+G324</f>
        <v>1174284</v>
      </c>
      <c r="H323" s="229"/>
    </row>
    <row r="324" spans="1:8" s="10" customFormat="1" ht="30.75">
      <c r="A324" s="239" t="s">
        <v>185</v>
      </c>
      <c r="B324" s="113" t="s">
        <v>4</v>
      </c>
      <c r="C324" s="105" t="s">
        <v>52</v>
      </c>
      <c r="D324" s="105" t="s">
        <v>45</v>
      </c>
      <c r="E324" s="114" t="s">
        <v>272</v>
      </c>
      <c r="F324" s="116">
        <v>200</v>
      </c>
      <c r="G324" s="293">
        <v>20900</v>
      </c>
      <c r="H324" s="229"/>
    </row>
    <row r="325" spans="1:8" s="10" customFormat="1" ht="15">
      <c r="A325" s="239" t="s">
        <v>327</v>
      </c>
      <c r="B325" s="113" t="s">
        <v>4</v>
      </c>
      <c r="C325" s="105" t="s">
        <v>52</v>
      </c>
      <c r="D325" s="105" t="s">
        <v>45</v>
      </c>
      <c r="E325" s="114" t="s">
        <v>272</v>
      </c>
      <c r="F325" s="116">
        <v>300</v>
      </c>
      <c r="G325" s="293">
        <f>1203384-50000</f>
        <v>1153384</v>
      </c>
      <c r="H325" s="229"/>
    </row>
    <row r="326" spans="1:8" s="10" customFormat="1" ht="15">
      <c r="A326" s="238" t="s">
        <v>199</v>
      </c>
      <c r="B326" s="104" t="s">
        <v>4</v>
      </c>
      <c r="C326" s="108" t="s">
        <v>52</v>
      </c>
      <c r="D326" s="108" t="s">
        <v>46</v>
      </c>
      <c r="E326" s="114"/>
      <c r="F326" s="116"/>
      <c r="G326" s="293">
        <f>G327</f>
        <v>2073901</v>
      </c>
      <c r="H326" s="229"/>
    </row>
    <row r="327" spans="1:8" s="10" customFormat="1" ht="30.75">
      <c r="A327" s="112" t="s">
        <v>593</v>
      </c>
      <c r="B327" s="104" t="s">
        <v>4</v>
      </c>
      <c r="C327" s="108" t="s">
        <v>52</v>
      </c>
      <c r="D327" s="108" t="s">
        <v>46</v>
      </c>
      <c r="E327" s="117" t="s">
        <v>434</v>
      </c>
      <c r="F327" s="116"/>
      <c r="G327" s="290">
        <f>G328</f>
        <v>2073901</v>
      </c>
      <c r="H327" s="229"/>
    </row>
    <row r="328" spans="1:8" s="10" customFormat="1" ht="62.25">
      <c r="A328" s="112" t="s">
        <v>630</v>
      </c>
      <c r="B328" s="104" t="s">
        <v>4</v>
      </c>
      <c r="C328" s="108" t="s">
        <v>52</v>
      </c>
      <c r="D328" s="108" t="s">
        <v>46</v>
      </c>
      <c r="E328" s="117" t="s">
        <v>452</v>
      </c>
      <c r="F328" s="116"/>
      <c r="G328" s="290">
        <f>G329</f>
        <v>2073901</v>
      </c>
      <c r="H328" s="229"/>
    </row>
    <row r="329" spans="1:8" s="10" customFormat="1" ht="30.75">
      <c r="A329" s="241" t="s">
        <v>243</v>
      </c>
      <c r="B329" s="104" t="s">
        <v>4</v>
      </c>
      <c r="C329" s="108" t="s">
        <v>52</v>
      </c>
      <c r="D329" s="108" t="s">
        <v>46</v>
      </c>
      <c r="E329" s="112" t="s">
        <v>511</v>
      </c>
      <c r="F329" s="116"/>
      <c r="G329" s="290">
        <f>G330</f>
        <v>2073901</v>
      </c>
      <c r="H329" s="229"/>
    </row>
    <row r="330" spans="1:8" s="10" customFormat="1" ht="15">
      <c r="A330" s="238" t="s">
        <v>312</v>
      </c>
      <c r="B330" s="104" t="s">
        <v>4</v>
      </c>
      <c r="C330" s="108" t="s">
        <v>52</v>
      </c>
      <c r="D330" s="108" t="s">
        <v>46</v>
      </c>
      <c r="E330" s="112" t="s">
        <v>267</v>
      </c>
      <c r="F330" s="116"/>
      <c r="G330" s="290">
        <f>G332+G331</f>
        <v>2073901</v>
      </c>
      <c r="H330" s="229"/>
    </row>
    <row r="331" spans="1:8" s="10" customFormat="1" ht="30.75">
      <c r="A331" s="239" t="s">
        <v>185</v>
      </c>
      <c r="B331" s="113" t="s">
        <v>4</v>
      </c>
      <c r="C331" s="105" t="s">
        <v>52</v>
      </c>
      <c r="D331" s="105" t="s">
        <v>46</v>
      </c>
      <c r="E331" s="114" t="s">
        <v>267</v>
      </c>
      <c r="F331" s="116">
        <v>200</v>
      </c>
      <c r="G331" s="293">
        <v>550</v>
      </c>
      <c r="H331" s="229"/>
    </row>
    <row r="332" spans="1:8" s="10" customFormat="1" ht="15">
      <c r="A332" s="239" t="s">
        <v>327</v>
      </c>
      <c r="B332" s="113" t="s">
        <v>4</v>
      </c>
      <c r="C332" s="105" t="s">
        <v>52</v>
      </c>
      <c r="D332" s="105" t="s">
        <v>46</v>
      </c>
      <c r="E332" s="114" t="s">
        <v>267</v>
      </c>
      <c r="F332" s="116">
        <v>300</v>
      </c>
      <c r="G332" s="293">
        <v>2073351</v>
      </c>
      <c r="H332" s="229"/>
    </row>
    <row r="333" spans="1:8" s="27" customFormat="1" ht="49.5" customHeight="1">
      <c r="A333" s="238" t="s">
        <v>308</v>
      </c>
      <c r="B333" s="104" t="s">
        <v>4</v>
      </c>
      <c r="C333" s="108" t="s">
        <v>314</v>
      </c>
      <c r="D333" s="108"/>
      <c r="E333" s="117"/>
      <c r="F333" s="116"/>
      <c r="G333" s="290">
        <f>G334+G340</f>
        <v>5191331</v>
      </c>
      <c r="H333" s="200"/>
    </row>
    <row r="334" spans="1:8" s="12" customFormat="1" ht="32.25" customHeight="1">
      <c r="A334" s="238" t="s">
        <v>53</v>
      </c>
      <c r="B334" s="104" t="s">
        <v>4</v>
      </c>
      <c r="C334" s="108" t="s">
        <v>314</v>
      </c>
      <c r="D334" s="108" t="s">
        <v>43</v>
      </c>
      <c r="E334" s="117"/>
      <c r="F334" s="116"/>
      <c r="G334" s="290">
        <f>G335</f>
        <v>4731461</v>
      </c>
      <c r="H334" s="3"/>
    </row>
    <row r="335" spans="1:8" s="16" customFormat="1" ht="49.5" customHeight="1">
      <c r="A335" s="112" t="s">
        <v>636</v>
      </c>
      <c r="B335" s="104" t="s">
        <v>4</v>
      </c>
      <c r="C335" s="108" t="s">
        <v>314</v>
      </c>
      <c r="D335" s="108" t="s">
        <v>43</v>
      </c>
      <c r="E335" s="117" t="s">
        <v>429</v>
      </c>
      <c r="F335" s="119"/>
      <c r="G335" s="290">
        <f>G339</f>
        <v>4731461</v>
      </c>
      <c r="H335" s="3"/>
    </row>
    <row r="336" spans="1:8" s="16" customFormat="1" ht="64.5" customHeight="1">
      <c r="A336" s="112" t="s">
        <v>637</v>
      </c>
      <c r="B336" s="104" t="s">
        <v>4</v>
      </c>
      <c r="C336" s="108" t="s">
        <v>314</v>
      </c>
      <c r="D336" s="108" t="s">
        <v>43</v>
      </c>
      <c r="E336" s="117" t="s">
        <v>448</v>
      </c>
      <c r="F336" s="119"/>
      <c r="G336" s="290">
        <f>G337</f>
        <v>4731461</v>
      </c>
      <c r="H336" s="3"/>
    </row>
    <row r="337" spans="1:8" s="16" customFormat="1" ht="48" customHeight="1">
      <c r="A337" s="241" t="s">
        <v>274</v>
      </c>
      <c r="B337" s="104" t="s">
        <v>4</v>
      </c>
      <c r="C337" s="108" t="s">
        <v>314</v>
      </c>
      <c r="D337" s="108" t="s">
        <v>43</v>
      </c>
      <c r="E337" s="112" t="s">
        <v>517</v>
      </c>
      <c r="F337" s="125"/>
      <c r="G337" s="290">
        <f>G338</f>
        <v>4731461</v>
      </c>
      <c r="H337" s="3"/>
    </row>
    <row r="338" spans="1:8" s="16" customFormat="1" ht="51.75" customHeight="1">
      <c r="A338" s="240" t="s">
        <v>257</v>
      </c>
      <c r="B338" s="113" t="s">
        <v>4</v>
      </c>
      <c r="C338" s="105" t="s">
        <v>314</v>
      </c>
      <c r="D338" s="105" t="s">
        <v>43</v>
      </c>
      <c r="E338" s="114" t="s">
        <v>273</v>
      </c>
      <c r="F338" s="124"/>
      <c r="G338" s="293">
        <f>G339</f>
        <v>4731461</v>
      </c>
      <c r="H338" s="3"/>
    </row>
    <row r="339" spans="1:8" s="16" customFormat="1" ht="16.5" customHeight="1">
      <c r="A339" s="114" t="s">
        <v>326</v>
      </c>
      <c r="B339" s="113" t="s">
        <v>4</v>
      </c>
      <c r="C339" s="105" t="s">
        <v>314</v>
      </c>
      <c r="D339" s="105" t="s">
        <v>43</v>
      </c>
      <c r="E339" s="114" t="s">
        <v>273</v>
      </c>
      <c r="F339" s="116">
        <v>500</v>
      </c>
      <c r="G339" s="293">
        <v>4731461</v>
      </c>
      <c r="H339" s="3"/>
    </row>
    <row r="340" spans="1:8" s="16" customFormat="1" ht="16.5" customHeight="1">
      <c r="A340" s="111" t="s">
        <v>684</v>
      </c>
      <c r="B340" s="104" t="s">
        <v>4</v>
      </c>
      <c r="C340" s="259" t="s">
        <v>314</v>
      </c>
      <c r="D340" s="136" t="s">
        <v>45</v>
      </c>
      <c r="E340" s="112"/>
      <c r="F340" s="119"/>
      <c r="G340" s="290">
        <f>G341</f>
        <v>459870</v>
      </c>
      <c r="H340" s="3"/>
    </row>
    <row r="341" spans="1:8" s="16" customFormat="1" ht="52.5" customHeight="1">
      <c r="A341" s="112" t="s">
        <v>636</v>
      </c>
      <c r="B341" s="104" t="s">
        <v>4</v>
      </c>
      <c r="C341" s="259" t="s">
        <v>314</v>
      </c>
      <c r="D341" s="136" t="s">
        <v>45</v>
      </c>
      <c r="E341" s="112" t="s">
        <v>429</v>
      </c>
      <c r="F341" s="119"/>
      <c r="G341" s="290">
        <f>G342</f>
        <v>459870</v>
      </c>
      <c r="H341" s="3"/>
    </row>
    <row r="342" spans="1:8" s="16" customFormat="1" ht="71.25" customHeight="1">
      <c r="A342" s="112" t="s">
        <v>637</v>
      </c>
      <c r="B342" s="104" t="s">
        <v>4</v>
      </c>
      <c r="C342" s="260" t="s">
        <v>314</v>
      </c>
      <c r="D342" s="136" t="s">
        <v>45</v>
      </c>
      <c r="E342" s="112" t="s">
        <v>448</v>
      </c>
      <c r="F342" s="119"/>
      <c r="G342" s="290">
        <f>G343</f>
        <v>459870</v>
      </c>
      <c r="H342" s="3"/>
    </row>
    <row r="343" spans="1:8" s="16" customFormat="1" ht="83.25" customHeight="1">
      <c r="A343" s="241" t="s">
        <v>685</v>
      </c>
      <c r="B343" s="104" t="s">
        <v>4</v>
      </c>
      <c r="C343" s="259" t="s">
        <v>314</v>
      </c>
      <c r="D343" s="136" t="s">
        <v>45</v>
      </c>
      <c r="E343" s="112" t="s">
        <v>686</v>
      </c>
      <c r="F343" s="119"/>
      <c r="G343" s="290">
        <f>G344</f>
        <v>459870</v>
      </c>
      <c r="H343" s="3"/>
    </row>
    <row r="344" spans="1:8" s="16" customFormat="1" ht="51" customHeight="1">
      <c r="A344" s="112" t="s">
        <v>687</v>
      </c>
      <c r="B344" s="104" t="s">
        <v>4</v>
      </c>
      <c r="C344" s="259" t="s">
        <v>314</v>
      </c>
      <c r="D344" s="136" t="s">
        <v>45</v>
      </c>
      <c r="E344" s="112" t="s">
        <v>688</v>
      </c>
      <c r="F344" s="119"/>
      <c r="G344" s="290">
        <f>G345</f>
        <v>459870</v>
      </c>
      <c r="H344" s="3"/>
    </row>
    <row r="345" spans="1:8" s="16" customFormat="1" ht="17.25" customHeight="1">
      <c r="A345" s="114" t="s">
        <v>326</v>
      </c>
      <c r="B345" s="113" t="s">
        <v>4</v>
      </c>
      <c r="C345" s="152" t="s">
        <v>314</v>
      </c>
      <c r="D345" s="137" t="s">
        <v>45</v>
      </c>
      <c r="E345" s="114" t="s">
        <v>688</v>
      </c>
      <c r="F345" s="116">
        <v>500</v>
      </c>
      <c r="G345" s="293">
        <f>260100+18770+51000+130000</f>
        <v>459870</v>
      </c>
      <c r="H345" s="3"/>
    </row>
    <row r="346" spans="1:8" s="9" customFormat="1" ht="31.5" customHeight="1">
      <c r="A346" s="238" t="s">
        <v>194</v>
      </c>
      <c r="B346" s="104" t="s">
        <v>318</v>
      </c>
      <c r="C346" s="108"/>
      <c r="D346" s="108"/>
      <c r="E346" s="117"/>
      <c r="F346" s="116"/>
      <c r="G346" s="290">
        <f>G347+G354+G420</f>
        <v>237533246.68</v>
      </c>
      <c r="H346" s="200"/>
    </row>
    <row r="347" spans="1:8" s="28" customFormat="1" ht="18">
      <c r="A347" s="238" t="s">
        <v>156</v>
      </c>
      <c r="B347" s="104" t="s">
        <v>318</v>
      </c>
      <c r="C347" s="108" t="s">
        <v>46</v>
      </c>
      <c r="D347" s="108"/>
      <c r="E347" s="117"/>
      <c r="F347" s="116"/>
      <c r="G347" s="290">
        <f>G348</f>
        <v>34000</v>
      </c>
      <c r="H347" s="229"/>
    </row>
    <row r="348" spans="1:8" s="11" customFormat="1" ht="16.5">
      <c r="A348" s="238" t="s">
        <v>58</v>
      </c>
      <c r="B348" s="104" t="s">
        <v>318</v>
      </c>
      <c r="C348" s="108" t="s">
        <v>46</v>
      </c>
      <c r="D348" s="108" t="s">
        <v>43</v>
      </c>
      <c r="E348" s="117"/>
      <c r="F348" s="116"/>
      <c r="G348" s="290">
        <f>G349</f>
        <v>34000</v>
      </c>
      <c r="H348" s="17"/>
    </row>
    <row r="349" spans="1:8" s="6" customFormat="1" ht="34.5" customHeight="1">
      <c r="A349" s="112" t="s">
        <v>610</v>
      </c>
      <c r="B349" s="104" t="s">
        <v>318</v>
      </c>
      <c r="C349" s="108" t="s">
        <v>46</v>
      </c>
      <c r="D349" s="108" t="s">
        <v>43</v>
      </c>
      <c r="E349" s="117" t="s">
        <v>442</v>
      </c>
      <c r="F349" s="119"/>
      <c r="G349" s="290">
        <f>G352</f>
        <v>34000</v>
      </c>
      <c r="H349" s="17"/>
    </row>
    <row r="350" spans="1:8" s="6" customFormat="1" ht="64.5" customHeight="1">
      <c r="A350" s="238" t="s">
        <v>611</v>
      </c>
      <c r="B350" s="104" t="s">
        <v>318</v>
      </c>
      <c r="C350" s="108" t="s">
        <v>46</v>
      </c>
      <c r="D350" s="108" t="s">
        <v>43</v>
      </c>
      <c r="E350" s="117" t="s">
        <v>466</v>
      </c>
      <c r="F350" s="119"/>
      <c r="G350" s="290">
        <f>G351</f>
        <v>34000</v>
      </c>
      <c r="H350" s="17"/>
    </row>
    <row r="351" spans="1:8" s="6" customFormat="1" ht="49.5" customHeight="1">
      <c r="A351" s="241" t="s">
        <v>33</v>
      </c>
      <c r="B351" s="104" t="s">
        <v>318</v>
      </c>
      <c r="C351" s="108" t="s">
        <v>46</v>
      </c>
      <c r="D351" s="108" t="s">
        <v>43</v>
      </c>
      <c r="E351" s="112" t="s">
        <v>489</v>
      </c>
      <c r="F351" s="125"/>
      <c r="G351" s="290">
        <f>G352</f>
        <v>34000</v>
      </c>
      <c r="H351" s="17"/>
    </row>
    <row r="352" spans="1:7" s="17" customFormat="1" ht="17.25" customHeight="1">
      <c r="A352" s="239" t="s">
        <v>193</v>
      </c>
      <c r="B352" s="113" t="s">
        <v>318</v>
      </c>
      <c r="C352" s="105" t="s">
        <v>46</v>
      </c>
      <c r="D352" s="105" t="s">
        <v>43</v>
      </c>
      <c r="E352" s="106" t="s">
        <v>275</v>
      </c>
      <c r="F352" s="124"/>
      <c r="G352" s="293">
        <f>G353</f>
        <v>34000</v>
      </c>
    </row>
    <row r="353" spans="1:8" s="13" customFormat="1" ht="34.5" customHeight="1">
      <c r="A353" s="239" t="s">
        <v>55</v>
      </c>
      <c r="B353" s="113" t="s">
        <v>318</v>
      </c>
      <c r="C353" s="105" t="s">
        <v>46</v>
      </c>
      <c r="D353" s="105" t="s">
        <v>43</v>
      </c>
      <c r="E353" s="106" t="s">
        <v>275</v>
      </c>
      <c r="F353" s="116">
        <v>600</v>
      </c>
      <c r="G353" s="293">
        <v>34000</v>
      </c>
      <c r="H353" s="229"/>
    </row>
    <row r="354" spans="1:8" s="6" customFormat="1" ht="17.25" customHeight="1">
      <c r="A354" s="238" t="s">
        <v>157</v>
      </c>
      <c r="B354" s="104" t="s">
        <v>318</v>
      </c>
      <c r="C354" s="108" t="s">
        <v>50</v>
      </c>
      <c r="D354" s="108"/>
      <c r="E354" s="117"/>
      <c r="F354" s="116"/>
      <c r="G354" s="290">
        <f>G355+G363++G392+G399+G409</f>
        <v>228602455.68</v>
      </c>
      <c r="H354" s="17"/>
    </row>
    <row r="355" spans="1:8" s="29" customFormat="1" ht="15">
      <c r="A355" s="238" t="s">
        <v>30</v>
      </c>
      <c r="B355" s="104" t="s">
        <v>318</v>
      </c>
      <c r="C355" s="108" t="s">
        <v>50</v>
      </c>
      <c r="D355" s="108" t="s">
        <v>43</v>
      </c>
      <c r="E355" s="117"/>
      <c r="F355" s="116"/>
      <c r="G355" s="290">
        <f>G356</f>
        <v>10256546</v>
      </c>
      <c r="H355" s="200"/>
    </row>
    <row r="356" spans="1:8" s="15" customFormat="1" ht="30.75">
      <c r="A356" s="112" t="s">
        <v>618</v>
      </c>
      <c r="B356" s="104" t="s">
        <v>318</v>
      </c>
      <c r="C356" s="108" t="s">
        <v>50</v>
      </c>
      <c r="D356" s="108" t="s">
        <v>43</v>
      </c>
      <c r="E356" s="117" t="s">
        <v>445</v>
      </c>
      <c r="F356" s="116"/>
      <c r="G356" s="290">
        <f>G357</f>
        <v>10256546</v>
      </c>
      <c r="H356" s="230"/>
    </row>
    <row r="357" spans="1:8" s="15" customFormat="1" ht="50.25" customHeight="1">
      <c r="A357" s="112" t="s">
        <v>619</v>
      </c>
      <c r="B357" s="104" t="s">
        <v>318</v>
      </c>
      <c r="C357" s="108" t="s">
        <v>50</v>
      </c>
      <c r="D357" s="108" t="s">
        <v>43</v>
      </c>
      <c r="E357" s="117" t="s">
        <v>453</v>
      </c>
      <c r="F357" s="119"/>
      <c r="G357" s="290">
        <f>G358</f>
        <v>10256546</v>
      </c>
      <c r="H357" s="230"/>
    </row>
    <row r="358" spans="1:8" s="15" customFormat="1" ht="20.25" customHeight="1">
      <c r="A358" s="241" t="s">
        <v>276</v>
      </c>
      <c r="B358" s="104" t="s">
        <v>318</v>
      </c>
      <c r="C358" s="108" t="s">
        <v>50</v>
      </c>
      <c r="D358" s="108" t="s">
        <v>43</v>
      </c>
      <c r="E358" s="112" t="s">
        <v>496</v>
      </c>
      <c r="F358" s="119"/>
      <c r="G358" s="290">
        <f>G359+G361</f>
        <v>10256546</v>
      </c>
      <c r="H358" s="230"/>
    </row>
    <row r="359" spans="1:8" s="5" customFormat="1" ht="102" customHeight="1">
      <c r="A359" s="240" t="s">
        <v>254</v>
      </c>
      <c r="B359" s="104" t="s">
        <v>318</v>
      </c>
      <c r="C359" s="108" t="s">
        <v>50</v>
      </c>
      <c r="D359" s="108" t="s">
        <v>43</v>
      </c>
      <c r="E359" s="112" t="s">
        <v>277</v>
      </c>
      <c r="F359" s="125"/>
      <c r="G359" s="290">
        <f>G360</f>
        <v>4220046</v>
      </c>
      <c r="H359" s="17"/>
    </row>
    <row r="360" spans="1:8" s="1" customFormat="1" ht="36" customHeight="1">
      <c r="A360" s="239" t="s">
        <v>55</v>
      </c>
      <c r="B360" s="113" t="s">
        <v>318</v>
      </c>
      <c r="C360" s="105" t="s">
        <v>50</v>
      </c>
      <c r="D360" s="105" t="s">
        <v>43</v>
      </c>
      <c r="E360" s="114" t="s">
        <v>277</v>
      </c>
      <c r="F360" s="116">
        <v>600</v>
      </c>
      <c r="G360" s="293">
        <f>4220046</f>
        <v>4220046</v>
      </c>
      <c r="H360" s="3"/>
    </row>
    <row r="361" spans="1:8" s="15" customFormat="1" ht="32.25" customHeight="1">
      <c r="A361" s="238" t="s">
        <v>192</v>
      </c>
      <c r="B361" s="104" t="s">
        <v>318</v>
      </c>
      <c r="C361" s="108" t="s">
        <v>50</v>
      </c>
      <c r="D361" s="108" t="s">
        <v>43</v>
      </c>
      <c r="E361" s="109" t="s">
        <v>278</v>
      </c>
      <c r="F361" s="125"/>
      <c r="G361" s="290">
        <f>G362</f>
        <v>6036500</v>
      </c>
      <c r="H361" s="230"/>
    </row>
    <row r="362" spans="1:8" s="1" customFormat="1" ht="33" customHeight="1">
      <c r="A362" s="239" t="s">
        <v>55</v>
      </c>
      <c r="B362" s="113" t="s">
        <v>318</v>
      </c>
      <c r="C362" s="105" t="s">
        <v>50</v>
      </c>
      <c r="D362" s="105" t="s">
        <v>43</v>
      </c>
      <c r="E362" s="106" t="s">
        <v>278</v>
      </c>
      <c r="F362" s="116">
        <v>600</v>
      </c>
      <c r="G362" s="293">
        <f>3509998+1448650+97371+929293+22858+28330</f>
        <v>6036500</v>
      </c>
      <c r="H362" s="3"/>
    </row>
    <row r="363" spans="1:8" s="1" customFormat="1" ht="18" customHeight="1">
      <c r="A363" s="238" t="s">
        <v>305</v>
      </c>
      <c r="B363" s="104" t="s">
        <v>318</v>
      </c>
      <c r="C363" s="108" t="s">
        <v>50</v>
      </c>
      <c r="D363" s="108" t="s">
        <v>44</v>
      </c>
      <c r="E363" s="117"/>
      <c r="F363" s="119"/>
      <c r="G363" s="290">
        <f>G364</f>
        <v>206166081.68</v>
      </c>
      <c r="H363" s="3"/>
    </row>
    <row r="364" spans="1:8" s="2" customFormat="1" ht="36" customHeight="1">
      <c r="A364" s="112" t="s">
        <v>618</v>
      </c>
      <c r="B364" s="104" t="s">
        <v>318</v>
      </c>
      <c r="C364" s="108" t="s">
        <v>50</v>
      </c>
      <c r="D364" s="108" t="s">
        <v>44</v>
      </c>
      <c r="E364" s="117" t="s">
        <v>445</v>
      </c>
      <c r="F364" s="116"/>
      <c r="G364" s="290">
        <f>G365</f>
        <v>206166081.68</v>
      </c>
      <c r="H364" s="200"/>
    </row>
    <row r="365" spans="1:8" s="15" customFormat="1" ht="50.25" customHeight="1">
      <c r="A365" s="112" t="s">
        <v>619</v>
      </c>
      <c r="B365" s="104" t="s">
        <v>318</v>
      </c>
      <c r="C365" s="108" t="s">
        <v>50</v>
      </c>
      <c r="D365" s="108" t="s">
        <v>44</v>
      </c>
      <c r="E365" s="117" t="s">
        <v>453</v>
      </c>
      <c r="F365" s="119"/>
      <c r="G365" s="290">
        <f>G366+G373+G380+G387</f>
        <v>206166081.68</v>
      </c>
      <c r="H365" s="230"/>
    </row>
    <row r="366" spans="1:8" s="15" customFormat="1" ht="15" customHeight="1">
      <c r="A366" s="241" t="s">
        <v>279</v>
      </c>
      <c r="B366" s="104" t="s">
        <v>318</v>
      </c>
      <c r="C366" s="108" t="s">
        <v>50</v>
      </c>
      <c r="D366" s="108" t="s">
        <v>44</v>
      </c>
      <c r="E366" s="109" t="s">
        <v>497</v>
      </c>
      <c r="F366" s="119"/>
      <c r="G366" s="290">
        <f>G367+G369+G371</f>
        <v>198422214.06</v>
      </c>
      <c r="H366" s="230"/>
    </row>
    <row r="367" spans="1:8" s="8" customFormat="1" ht="113.25" customHeight="1">
      <c r="A367" s="241" t="s">
        <v>180</v>
      </c>
      <c r="B367" s="104" t="s">
        <v>318</v>
      </c>
      <c r="C367" s="108" t="s">
        <v>50</v>
      </c>
      <c r="D367" s="108" t="s">
        <v>44</v>
      </c>
      <c r="E367" s="112" t="s">
        <v>280</v>
      </c>
      <c r="F367" s="125"/>
      <c r="G367" s="290">
        <f>G368</f>
        <v>169099360</v>
      </c>
      <c r="H367" s="200"/>
    </row>
    <row r="368" spans="1:8" s="16" customFormat="1" ht="33" customHeight="1">
      <c r="A368" s="239" t="s">
        <v>55</v>
      </c>
      <c r="B368" s="113" t="s">
        <v>318</v>
      </c>
      <c r="C368" s="105" t="s">
        <v>50</v>
      </c>
      <c r="D368" s="105" t="s">
        <v>44</v>
      </c>
      <c r="E368" s="114" t="s">
        <v>280</v>
      </c>
      <c r="F368" s="116">
        <v>600</v>
      </c>
      <c r="G368" s="293">
        <v>169099360</v>
      </c>
      <c r="H368" s="3"/>
    </row>
    <row r="369" spans="1:8" s="16" customFormat="1" ht="33" customHeight="1">
      <c r="A369" s="238" t="s">
        <v>192</v>
      </c>
      <c r="B369" s="104" t="s">
        <v>318</v>
      </c>
      <c r="C369" s="108" t="s">
        <v>50</v>
      </c>
      <c r="D369" s="108" t="s">
        <v>44</v>
      </c>
      <c r="E369" s="109" t="s">
        <v>281</v>
      </c>
      <c r="F369" s="125"/>
      <c r="G369" s="290">
        <f>G370</f>
        <v>29309604.06</v>
      </c>
      <c r="H369" s="3"/>
    </row>
    <row r="370" spans="1:8" s="16" customFormat="1" ht="33" customHeight="1">
      <c r="A370" s="239" t="s">
        <v>55</v>
      </c>
      <c r="B370" s="113" t="s">
        <v>318</v>
      </c>
      <c r="C370" s="105" t="s">
        <v>50</v>
      </c>
      <c r="D370" s="105" t="s">
        <v>44</v>
      </c>
      <c r="E370" s="106" t="s">
        <v>281</v>
      </c>
      <c r="F370" s="116">
        <v>600</v>
      </c>
      <c r="G370" s="293">
        <f>10011592+2381651+9848700+6329572-900000+5000+22036.38+331955.23+400000+116795-352500+701036+250197+100687+26000+36882.45</f>
        <v>29309604.06</v>
      </c>
      <c r="H370" s="3"/>
    </row>
    <row r="371" spans="1:8" s="16" customFormat="1" ht="18.75" customHeight="1">
      <c r="A371" s="238" t="s">
        <v>763</v>
      </c>
      <c r="B371" s="104" t="s">
        <v>318</v>
      </c>
      <c r="C371" s="266" t="s">
        <v>50</v>
      </c>
      <c r="D371" s="266" t="s">
        <v>44</v>
      </c>
      <c r="E371" s="109" t="s">
        <v>762</v>
      </c>
      <c r="F371" s="125"/>
      <c r="G371" s="290">
        <f>G372</f>
        <v>13250</v>
      </c>
      <c r="H371" s="3"/>
    </row>
    <row r="372" spans="1:8" s="16" customFormat="1" ht="33" customHeight="1">
      <c r="A372" s="239" t="s">
        <v>55</v>
      </c>
      <c r="B372" s="113" t="s">
        <v>318</v>
      </c>
      <c r="C372" s="105" t="s">
        <v>50</v>
      </c>
      <c r="D372" s="105" t="s">
        <v>44</v>
      </c>
      <c r="E372" s="106" t="s">
        <v>762</v>
      </c>
      <c r="F372" s="116">
        <v>600</v>
      </c>
      <c r="G372" s="293">
        <v>13250</v>
      </c>
      <c r="H372" s="3"/>
    </row>
    <row r="373" spans="1:8" s="16" customFormat="1" ht="33" customHeight="1">
      <c r="A373" s="241" t="s">
        <v>284</v>
      </c>
      <c r="B373" s="104" t="s">
        <v>318</v>
      </c>
      <c r="C373" s="108" t="s">
        <v>50</v>
      </c>
      <c r="D373" s="108" t="s">
        <v>44</v>
      </c>
      <c r="E373" s="112" t="s">
        <v>498</v>
      </c>
      <c r="F373" s="116"/>
      <c r="G373" s="290">
        <f>G374+G376+G378</f>
        <v>3726177.62</v>
      </c>
      <c r="H373" s="3"/>
    </row>
    <row r="374" spans="1:8" s="16" customFormat="1" ht="63.75" customHeight="1">
      <c r="A374" s="123" t="s">
        <v>755</v>
      </c>
      <c r="B374" s="104" t="s">
        <v>318</v>
      </c>
      <c r="C374" s="263" t="s">
        <v>50</v>
      </c>
      <c r="D374" s="263" t="s">
        <v>44</v>
      </c>
      <c r="E374" s="112" t="s">
        <v>756</v>
      </c>
      <c r="F374" s="119"/>
      <c r="G374" s="290">
        <f>G375</f>
        <v>244209</v>
      </c>
      <c r="H374" s="3"/>
    </row>
    <row r="375" spans="1:8" s="16" customFormat="1" ht="33" customHeight="1">
      <c r="A375" s="115" t="s">
        <v>55</v>
      </c>
      <c r="B375" s="113" t="s">
        <v>318</v>
      </c>
      <c r="C375" s="105" t="s">
        <v>50</v>
      </c>
      <c r="D375" s="105" t="s">
        <v>44</v>
      </c>
      <c r="E375" s="114" t="s">
        <v>756</v>
      </c>
      <c r="F375" s="116">
        <v>600</v>
      </c>
      <c r="G375" s="293">
        <v>244209</v>
      </c>
      <c r="H375" s="3"/>
    </row>
    <row r="376" spans="1:8" s="16" customFormat="1" ht="66.75" customHeight="1">
      <c r="A376" s="241" t="s">
        <v>523</v>
      </c>
      <c r="B376" s="104" t="s">
        <v>318</v>
      </c>
      <c r="C376" s="108" t="s">
        <v>50</v>
      </c>
      <c r="D376" s="108" t="s">
        <v>44</v>
      </c>
      <c r="E376" s="112" t="s">
        <v>12</v>
      </c>
      <c r="F376" s="116"/>
      <c r="G376" s="290">
        <f>G377</f>
        <v>2290652</v>
      </c>
      <c r="H376" s="3"/>
    </row>
    <row r="377" spans="1:8" s="16" customFormat="1" ht="35.25" customHeight="1">
      <c r="A377" s="239" t="s">
        <v>55</v>
      </c>
      <c r="B377" s="113" t="s">
        <v>318</v>
      </c>
      <c r="C377" s="105" t="s">
        <v>50</v>
      </c>
      <c r="D377" s="105" t="s">
        <v>44</v>
      </c>
      <c r="E377" s="114" t="s">
        <v>12</v>
      </c>
      <c r="F377" s="116">
        <v>600</v>
      </c>
      <c r="G377" s="293">
        <v>2290652</v>
      </c>
      <c r="H377" s="3"/>
    </row>
    <row r="378" spans="1:8" s="16" customFormat="1" ht="35.25" customHeight="1">
      <c r="A378" s="238" t="s">
        <v>797</v>
      </c>
      <c r="B378" s="104" t="s">
        <v>318</v>
      </c>
      <c r="C378" s="270" t="s">
        <v>50</v>
      </c>
      <c r="D378" s="270" t="s">
        <v>44</v>
      </c>
      <c r="E378" s="112" t="s">
        <v>796</v>
      </c>
      <c r="F378" s="119"/>
      <c r="G378" s="290">
        <f>G379</f>
        <v>1191316.62</v>
      </c>
      <c r="H378" s="3"/>
    </row>
    <row r="379" spans="1:8" s="16" customFormat="1" ht="35.25" customHeight="1">
      <c r="A379" s="239" t="s">
        <v>55</v>
      </c>
      <c r="B379" s="113" t="s">
        <v>318</v>
      </c>
      <c r="C379" s="105" t="s">
        <v>50</v>
      </c>
      <c r="D379" s="105" t="s">
        <v>44</v>
      </c>
      <c r="E379" s="114" t="s">
        <v>796</v>
      </c>
      <c r="F379" s="116">
        <v>600</v>
      </c>
      <c r="G379" s="293">
        <f>3250+352500+835566.62</f>
        <v>1191316.62</v>
      </c>
      <c r="H379" s="3"/>
    </row>
    <row r="380" spans="1:8" s="16" customFormat="1" ht="34.5" customHeight="1">
      <c r="A380" s="241" t="s">
        <v>285</v>
      </c>
      <c r="B380" s="104" t="s">
        <v>318</v>
      </c>
      <c r="C380" s="108" t="s">
        <v>50</v>
      </c>
      <c r="D380" s="108" t="s">
        <v>44</v>
      </c>
      <c r="E380" s="112" t="s">
        <v>499</v>
      </c>
      <c r="F380" s="119"/>
      <c r="G380" s="290">
        <f>G381+G383+G385</f>
        <v>2712680</v>
      </c>
      <c r="H380" s="3"/>
    </row>
    <row r="381" spans="1:8" s="16" customFormat="1" ht="34.5" customHeight="1">
      <c r="A381" s="123" t="s">
        <v>757</v>
      </c>
      <c r="B381" s="104" t="s">
        <v>318</v>
      </c>
      <c r="C381" s="263" t="s">
        <v>50</v>
      </c>
      <c r="D381" s="263" t="s">
        <v>44</v>
      </c>
      <c r="E381" s="112" t="s">
        <v>758</v>
      </c>
      <c r="F381" s="119"/>
      <c r="G381" s="290">
        <f>G382</f>
        <v>355729</v>
      </c>
      <c r="H381" s="3"/>
    </row>
    <row r="382" spans="1:8" s="16" customFormat="1" ht="34.5" customHeight="1">
      <c r="A382" s="115" t="s">
        <v>55</v>
      </c>
      <c r="B382" s="113" t="s">
        <v>318</v>
      </c>
      <c r="C382" s="105" t="s">
        <v>50</v>
      </c>
      <c r="D382" s="105" t="s">
        <v>44</v>
      </c>
      <c r="E382" s="114" t="s">
        <v>758</v>
      </c>
      <c r="F382" s="124">
        <v>600</v>
      </c>
      <c r="G382" s="293">
        <v>355729</v>
      </c>
      <c r="H382" s="3"/>
    </row>
    <row r="383" spans="1:8" s="16" customFormat="1" ht="36" customHeight="1">
      <c r="A383" s="241" t="s">
        <v>286</v>
      </c>
      <c r="B383" s="104" t="s">
        <v>318</v>
      </c>
      <c r="C383" s="108" t="s">
        <v>50</v>
      </c>
      <c r="D383" s="108" t="s">
        <v>44</v>
      </c>
      <c r="E383" s="112" t="s">
        <v>287</v>
      </c>
      <c r="F383" s="125"/>
      <c r="G383" s="290">
        <f>G384</f>
        <v>2324544</v>
      </c>
      <c r="H383" s="3"/>
    </row>
    <row r="384" spans="1:8" s="16" customFormat="1" ht="33" customHeight="1">
      <c r="A384" s="239" t="s">
        <v>55</v>
      </c>
      <c r="B384" s="113" t="s">
        <v>318</v>
      </c>
      <c r="C384" s="105" t="s">
        <v>50</v>
      </c>
      <c r="D384" s="105" t="s">
        <v>44</v>
      </c>
      <c r="E384" s="114" t="s">
        <v>287</v>
      </c>
      <c r="F384" s="124">
        <v>600</v>
      </c>
      <c r="G384" s="293">
        <f>2356951-32407</f>
        <v>2324544</v>
      </c>
      <c r="H384" s="3"/>
    </row>
    <row r="385" spans="1:8" s="16" customFormat="1" ht="33" customHeight="1">
      <c r="A385" s="107" t="s">
        <v>773</v>
      </c>
      <c r="B385" s="104" t="s">
        <v>318</v>
      </c>
      <c r="C385" s="267" t="s">
        <v>50</v>
      </c>
      <c r="D385" s="267" t="s">
        <v>44</v>
      </c>
      <c r="E385" s="112" t="s">
        <v>772</v>
      </c>
      <c r="F385" s="125"/>
      <c r="G385" s="290">
        <f>G386</f>
        <v>32407</v>
      </c>
      <c r="H385" s="3"/>
    </row>
    <row r="386" spans="1:8" s="16" customFormat="1" ht="33" customHeight="1">
      <c r="A386" s="239" t="s">
        <v>55</v>
      </c>
      <c r="B386" s="113" t="s">
        <v>318</v>
      </c>
      <c r="C386" s="105" t="s">
        <v>50</v>
      </c>
      <c r="D386" s="105" t="s">
        <v>44</v>
      </c>
      <c r="E386" s="114" t="s">
        <v>772</v>
      </c>
      <c r="F386" s="124">
        <v>600</v>
      </c>
      <c r="G386" s="293">
        <v>32407</v>
      </c>
      <c r="H386" s="3"/>
    </row>
    <row r="387" spans="1:8" s="16" customFormat="1" ht="33" customHeight="1">
      <c r="A387" s="238" t="s">
        <v>705</v>
      </c>
      <c r="B387" s="104" t="s">
        <v>318</v>
      </c>
      <c r="C387" s="262" t="s">
        <v>50</v>
      </c>
      <c r="D387" s="262" t="s">
        <v>44</v>
      </c>
      <c r="E387" s="112" t="s">
        <v>703</v>
      </c>
      <c r="F387" s="119"/>
      <c r="G387" s="290">
        <f>G388+G390</f>
        <v>1305010</v>
      </c>
      <c r="H387" s="3"/>
    </row>
    <row r="388" spans="1:8" s="16" customFormat="1" ht="52.5" customHeight="1">
      <c r="A388" s="238" t="s">
        <v>760</v>
      </c>
      <c r="B388" s="104" t="s">
        <v>318</v>
      </c>
      <c r="C388" s="263" t="s">
        <v>50</v>
      </c>
      <c r="D388" s="263" t="s">
        <v>44</v>
      </c>
      <c r="E388" s="112" t="s">
        <v>759</v>
      </c>
      <c r="F388" s="119"/>
      <c r="G388" s="290">
        <f>G389</f>
        <v>513951</v>
      </c>
      <c r="H388" s="3"/>
    </row>
    <row r="389" spans="1:8" s="16" customFormat="1" ht="33" customHeight="1">
      <c r="A389" s="239" t="s">
        <v>55</v>
      </c>
      <c r="B389" s="113" t="s">
        <v>318</v>
      </c>
      <c r="C389" s="105" t="s">
        <v>50</v>
      </c>
      <c r="D389" s="105" t="s">
        <v>44</v>
      </c>
      <c r="E389" s="114" t="s">
        <v>759</v>
      </c>
      <c r="F389" s="124">
        <v>600</v>
      </c>
      <c r="G389" s="293">
        <v>513951</v>
      </c>
      <c r="H389" s="3"/>
    </row>
    <row r="390" spans="1:8" s="16" customFormat="1" ht="54" customHeight="1">
      <c r="A390" s="239" t="s">
        <v>706</v>
      </c>
      <c r="B390" s="104" t="s">
        <v>318</v>
      </c>
      <c r="C390" s="262" t="s">
        <v>50</v>
      </c>
      <c r="D390" s="262" t="s">
        <v>44</v>
      </c>
      <c r="E390" s="112" t="s">
        <v>704</v>
      </c>
      <c r="F390" s="125"/>
      <c r="G390" s="290">
        <f>G391</f>
        <v>791059</v>
      </c>
      <c r="H390" s="3"/>
    </row>
    <row r="391" spans="1:8" s="16" customFormat="1" ht="33" customHeight="1">
      <c r="A391" s="239" t="s">
        <v>55</v>
      </c>
      <c r="B391" s="113" t="s">
        <v>318</v>
      </c>
      <c r="C391" s="105" t="s">
        <v>50</v>
      </c>
      <c r="D391" s="105" t="s">
        <v>44</v>
      </c>
      <c r="E391" s="114" t="s">
        <v>704</v>
      </c>
      <c r="F391" s="124">
        <v>600</v>
      </c>
      <c r="G391" s="293">
        <f>900000-108941</f>
        <v>791059</v>
      </c>
      <c r="H391" s="3"/>
    </row>
    <row r="392" spans="1:8" s="16" customFormat="1" ht="18" customHeight="1">
      <c r="A392" s="238" t="s">
        <v>324</v>
      </c>
      <c r="B392" s="104" t="s">
        <v>318</v>
      </c>
      <c r="C392" s="108" t="s">
        <v>50</v>
      </c>
      <c r="D392" s="136" t="s">
        <v>45</v>
      </c>
      <c r="E392" s="114"/>
      <c r="F392" s="124"/>
      <c r="G392" s="290">
        <f>G393</f>
        <v>4415441</v>
      </c>
      <c r="H392" s="3"/>
    </row>
    <row r="393" spans="1:8" s="16" customFormat="1" ht="36" customHeight="1">
      <c r="A393" s="112" t="s">
        <v>618</v>
      </c>
      <c r="B393" s="104" t="s">
        <v>318</v>
      </c>
      <c r="C393" s="108" t="s">
        <v>50</v>
      </c>
      <c r="D393" s="136" t="s">
        <v>45</v>
      </c>
      <c r="E393" s="117" t="s">
        <v>445</v>
      </c>
      <c r="F393" s="124"/>
      <c r="G393" s="290">
        <f>G394</f>
        <v>4415441</v>
      </c>
      <c r="H393" s="3"/>
    </row>
    <row r="394" spans="1:8" s="15" customFormat="1" ht="66" customHeight="1">
      <c r="A394" s="112" t="s">
        <v>620</v>
      </c>
      <c r="B394" s="104" t="s">
        <v>318</v>
      </c>
      <c r="C394" s="108" t="s">
        <v>50</v>
      </c>
      <c r="D394" s="136" t="s">
        <v>45</v>
      </c>
      <c r="E394" s="117" t="s">
        <v>460</v>
      </c>
      <c r="F394" s="119"/>
      <c r="G394" s="290">
        <f>G395</f>
        <v>4415441</v>
      </c>
      <c r="H394" s="230"/>
    </row>
    <row r="395" spans="1:8" s="15" customFormat="1" ht="37.5" customHeight="1">
      <c r="A395" s="112" t="s">
        <v>288</v>
      </c>
      <c r="B395" s="104" t="s">
        <v>318</v>
      </c>
      <c r="C395" s="108" t="s">
        <v>50</v>
      </c>
      <c r="D395" s="136" t="s">
        <v>45</v>
      </c>
      <c r="E395" s="112" t="s">
        <v>500</v>
      </c>
      <c r="F395" s="125"/>
      <c r="G395" s="290">
        <f>G396</f>
        <v>4415441</v>
      </c>
      <c r="H395" s="230"/>
    </row>
    <row r="396" spans="1:8" s="15" customFormat="1" ht="30.75">
      <c r="A396" s="239" t="s">
        <v>192</v>
      </c>
      <c r="B396" s="113" t="s">
        <v>318</v>
      </c>
      <c r="C396" s="105" t="s">
        <v>50</v>
      </c>
      <c r="D396" s="137" t="s">
        <v>45</v>
      </c>
      <c r="E396" s="106" t="s">
        <v>289</v>
      </c>
      <c r="F396" s="125"/>
      <c r="G396" s="293">
        <f>G397+G398</f>
        <v>4415441</v>
      </c>
      <c r="H396" s="230"/>
    </row>
    <row r="397" spans="1:8" s="16" customFormat="1" ht="65.25" customHeight="1">
      <c r="A397" s="239" t="s">
        <v>54</v>
      </c>
      <c r="B397" s="113" t="s">
        <v>318</v>
      </c>
      <c r="C397" s="105" t="s">
        <v>50</v>
      </c>
      <c r="D397" s="137" t="s">
        <v>45</v>
      </c>
      <c r="E397" s="106" t="s">
        <v>289</v>
      </c>
      <c r="F397" s="116">
        <v>100</v>
      </c>
      <c r="G397" s="293">
        <v>4157941</v>
      </c>
      <c r="H397" s="3"/>
    </row>
    <row r="398" spans="1:8" s="30" customFormat="1" ht="33.75" customHeight="1">
      <c r="A398" s="239" t="s">
        <v>185</v>
      </c>
      <c r="B398" s="113" t="s">
        <v>318</v>
      </c>
      <c r="C398" s="105" t="s">
        <v>50</v>
      </c>
      <c r="D398" s="137" t="s">
        <v>45</v>
      </c>
      <c r="E398" s="106" t="s">
        <v>289</v>
      </c>
      <c r="F398" s="116">
        <v>200</v>
      </c>
      <c r="G398" s="293">
        <v>257500</v>
      </c>
      <c r="H398" s="225"/>
    </row>
    <row r="399" spans="1:8" s="29" customFormat="1" ht="15">
      <c r="A399" s="238" t="s">
        <v>331</v>
      </c>
      <c r="B399" s="104" t="s">
        <v>318</v>
      </c>
      <c r="C399" s="108" t="s">
        <v>50</v>
      </c>
      <c r="D399" s="108" t="s">
        <v>50</v>
      </c>
      <c r="E399" s="117"/>
      <c r="F399" s="116"/>
      <c r="G399" s="290">
        <f>G400</f>
        <v>2615899</v>
      </c>
      <c r="H399" s="200"/>
    </row>
    <row r="400" spans="1:8" s="29" customFormat="1" ht="62.25">
      <c r="A400" s="112" t="s">
        <v>621</v>
      </c>
      <c r="B400" s="104" t="s">
        <v>318</v>
      </c>
      <c r="C400" s="108" t="s">
        <v>50</v>
      </c>
      <c r="D400" s="108" t="s">
        <v>50</v>
      </c>
      <c r="E400" s="117" t="s">
        <v>446</v>
      </c>
      <c r="F400" s="116"/>
      <c r="G400" s="290">
        <f>G401</f>
        <v>2615899</v>
      </c>
      <c r="H400" s="200"/>
    </row>
    <row r="401" spans="1:8" s="14" customFormat="1" ht="82.5" customHeight="1">
      <c r="A401" s="112" t="s">
        <v>623</v>
      </c>
      <c r="B401" s="104" t="s">
        <v>318</v>
      </c>
      <c r="C401" s="108" t="s">
        <v>50</v>
      </c>
      <c r="D401" s="108" t="s">
        <v>50</v>
      </c>
      <c r="E401" s="117" t="s">
        <v>458</v>
      </c>
      <c r="F401" s="119"/>
      <c r="G401" s="290">
        <f>G402</f>
        <v>2615899</v>
      </c>
      <c r="H401" s="230"/>
    </row>
    <row r="402" spans="1:8" s="14" customFormat="1" ht="34.5" customHeight="1">
      <c r="A402" s="238" t="s">
        <v>239</v>
      </c>
      <c r="B402" s="104" t="s">
        <v>318</v>
      </c>
      <c r="C402" s="108" t="s">
        <v>50</v>
      </c>
      <c r="D402" s="108" t="s">
        <v>50</v>
      </c>
      <c r="E402" s="112" t="s">
        <v>503</v>
      </c>
      <c r="F402" s="119"/>
      <c r="G402" s="290">
        <f>G403+G405+G407</f>
        <v>2615899</v>
      </c>
      <c r="H402" s="230"/>
    </row>
    <row r="403" spans="1:8" s="14" customFormat="1" ht="34.5" customHeight="1">
      <c r="A403" s="238" t="s">
        <v>192</v>
      </c>
      <c r="B403" s="104" t="s">
        <v>318</v>
      </c>
      <c r="C403" s="108" t="s">
        <v>50</v>
      </c>
      <c r="D403" s="108" t="s">
        <v>50</v>
      </c>
      <c r="E403" s="112" t="s">
        <v>253</v>
      </c>
      <c r="F403" s="119"/>
      <c r="G403" s="290">
        <f>G404</f>
        <v>2199379</v>
      </c>
      <c r="H403" s="230"/>
    </row>
    <row r="404" spans="1:8" s="14" customFormat="1" ht="34.5" customHeight="1">
      <c r="A404" s="239" t="s">
        <v>55</v>
      </c>
      <c r="B404" s="113" t="s">
        <v>318</v>
      </c>
      <c r="C404" s="105" t="s">
        <v>50</v>
      </c>
      <c r="D404" s="105" t="s">
        <v>50</v>
      </c>
      <c r="E404" s="114" t="s">
        <v>253</v>
      </c>
      <c r="F404" s="116">
        <v>600</v>
      </c>
      <c r="G404" s="293">
        <f>319719+30194+4564+955892+37010+70000+567000+90000+125000</f>
        <v>2199379</v>
      </c>
      <c r="H404" s="230"/>
    </row>
    <row r="405" spans="1:8" s="14" customFormat="1" ht="34.5" customHeight="1">
      <c r="A405" s="146" t="s">
        <v>753</v>
      </c>
      <c r="B405" s="104" t="s">
        <v>318</v>
      </c>
      <c r="C405" s="263" t="s">
        <v>50</v>
      </c>
      <c r="D405" s="148" t="s">
        <v>50</v>
      </c>
      <c r="E405" s="112" t="s">
        <v>754</v>
      </c>
      <c r="F405" s="119"/>
      <c r="G405" s="290">
        <f>G406</f>
        <v>149239</v>
      </c>
      <c r="H405" s="230"/>
    </row>
    <row r="406" spans="1:8" s="14" customFormat="1" ht="34.5" customHeight="1">
      <c r="A406" s="239" t="s">
        <v>55</v>
      </c>
      <c r="B406" s="113" t="s">
        <v>318</v>
      </c>
      <c r="C406" s="105" t="s">
        <v>50</v>
      </c>
      <c r="D406" s="147" t="s">
        <v>50</v>
      </c>
      <c r="E406" s="114" t="s">
        <v>754</v>
      </c>
      <c r="F406" s="147" t="s">
        <v>371</v>
      </c>
      <c r="G406" s="293">
        <v>149239</v>
      </c>
      <c r="H406" s="230"/>
    </row>
    <row r="407" spans="1:8" s="14" customFormat="1" ht="33.75" customHeight="1">
      <c r="A407" s="238" t="s">
        <v>240</v>
      </c>
      <c r="B407" s="104" t="s">
        <v>318</v>
      </c>
      <c r="C407" s="108" t="s">
        <v>50</v>
      </c>
      <c r="D407" s="108" t="s">
        <v>50</v>
      </c>
      <c r="E407" s="112" t="s">
        <v>242</v>
      </c>
      <c r="F407" s="119"/>
      <c r="G407" s="290">
        <f>G408</f>
        <v>267281</v>
      </c>
      <c r="H407" s="230"/>
    </row>
    <row r="408" spans="1:8" s="10" customFormat="1" ht="33" customHeight="1">
      <c r="A408" s="239" t="s">
        <v>55</v>
      </c>
      <c r="B408" s="113" t="s">
        <v>318</v>
      </c>
      <c r="C408" s="105" t="s">
        <v>50</v>
      </c>
      <c r="D408" s="105" t="s">
        <v>50</v>
      </c>
      <c r="E408" s="114" t="s">
        <v>242</v>
      </c>
      <c r="F408" s="116">
        <v>600</v>
      </c>
      <c r="G408" s="293">
        <v>267281</v>
      </c>
      <c r="H408" s="229"/>
    </row>
    <row r="409" spans="1:8" s="29" customFormat="1" ht="18.75" customHeight="1">
      <c r="A409" s="238" t="s">
        <v>19</v>
      </c>
      <c r="B409" s="104" t="s">
        <v>318</v>
      </c>
      <c r="C409" s="108" t="s">
        <v>50</v>
      </c>
      <c r="D409" s="108" t="s">
        <v>48</v>
      </c>
      <c r="E409" s="117"/>
      <c r="F409" s="116"/>
      <c r="G409" s="290">
        <f>G410</f>
        <v>5148488</v>
      </c>
      <c r="H409" s="200"/>
    </row>
    <row r="410" spans="1:8" s="31" customFormat="1" ht="33" customHeight="1">
      <c r="A410" s="112" t="s">
        <v>618</v>
      </c>
      <c r="B410" s="104" t="s">
        <v>318</v>
      </c>
      <c r="C410" s="108" t="s">
        <v>50</v>
      </c>
      <c r="D410" s="108" t="s">
        <v>48</v>
      </c>
      <c r="E410" s="117" t="s">
        <v>445</v>
      </c>
      <c r="F410" s="119"/>
      <c r="G410" s="290">
        <f>G411+G417</f>
        <v>5148488</v>
      </c>
      <c r="H410" s="200"/>
    </row>
    <row r="411" spans="1:8" s="31" customFormat="1" ht="66.75" customHeight="1">
      <c r="A411" s="112" t="s">
        <v>624</v>
      </c>
      <c r="B411" s="104" t="s">
        <v>318</v>
      </c>
      <c r="C411" s="108" t="s">
        <v>50</v>
      </c>
      <c r="D411" s="108" t="s">
        <v>48</v>
      </c>
      <c r="E411" s="117" t="s">
        <v>457</v>
      </c>
      <c r="F411" s="119"/>
      <c r="G411" s="290">
        <f>G412</f>
        <v>5123704</v>
      </c>
      <c r="H411" s="200"/>
    </row>
    <row r="412" spans="1:8" s="31" customFormat="1" ht="66" customHeight="1">
      <c r="A412" s="241" t="s">
        <v>625</v>
      </c>
      <c r="B412" s="104" t="s">
        <v>318</v>
      </c>
      <c r="C412" s="108" t="s">
        <v>50</v>
      </c>
      <c r="D412" s="108" t="s">
        <v>48</v>
      </c>
      <c r="E412" s="112" t="s">
        <v>504</v>
      </c>
      <c r="F412" s="125"/>
      <c r="G412" s="290">
        <f>G413</f>
        <v>5123704</v>
      </c>
      <c r="H412" s="200"/>
    </row>
    <row r="413" spans="1:8" s="31" customFormat="1" ht="31.5" customHeight="1">
      <c r="A413" s="239" t="s">
        <v>192</v>
      </c>
      <c r="B413" s="113" t="s">
        <v>318</v>
      </c>
      <c r="C413" s="105" t="s">
        <v>50</v>
      </c>
      <c r="D413" s="105" t="s">
        <v>48</v>
      </c>
      <c r="E413" s="114" t="s">
        <v>291</v>
      </c>
      <c r="F413" s="124"/>
      <c r="G413" s="290">
        <f>G414+G415+G416</f>
        <v>5123704</v>
      </c>
      <c r="H413" s="200"/>
    </row>
    <row r="414" spans="1:8" s="31" customFormat="1" ht="49.5" customHeight="1">
      <c r="A414" s="239" t="s">
        <v>54</v>
      </c>
      <c r="B414" s="113" t="s">
        <v>318</v>
      </c>
      <c r="C414" s="105" t="s">
        <v>50</v>
      </c>
      <c r="D414" s="105" t="s">
        <v>48</v>
      </c>
      <c r="E414" s="114" t="s">
        <v>291</v>
      </c>
      <c r="F414" s="116">
        <v>100</v>
      </c>
      <c r="G414" s="293">
        <f>3665130+1138074</f>
        <v>4803204</v>
      </c>
      <c r="H414" s="200"/>
    </row>
    <row r="415" spans="1:8" s="31" customFormat="1" ht="35.25" customHeight="1">
      <c r="A415" s="239" t="s">
        <v>185</v>
      </c>
      <c r="B415" s="113" t="s">
        <v>318</v>
      </c>
      <c r="C415" s="105" t="s">
        <v>50</v>
      </c>
      <c r="D415" s="105" t="s">
        <v>48</v>
      </c>
      <c r="E415" s="114" t="s">
        <v>291</v>
      </c>
      <c r="F415" s="116">
        <v>200</v>
      </c>
      <c r="G415" s="293">
        <f>307607+12000-1458</f>
        <v>318149</v>
      </c>
      <c r="H415" s="200"/>
    </row>
    <row r="416" spans="1:8" s="15" customFormat="1" ht="18.75" customHeight="1">
      <c r="A416" s="239" t="s">
        <v>306</v>
      </c>
      <c r="B416" s="113" t="s">
        <v>318</v>
      </c>
      <c r="C416" s="105" t="s">
        <v>50</v>
      </c>
      <c r="D416" s="105" t="s">
        <v>48</v>
      </c>
      <c r="E416" s="114" t="s">
        <v>291</v>
      </c>
      <c r="F416" s="116">
        <v>800</v>
      </c>
      <c r="G416" s="293">
        <f>893+1458</f>
        <v>2351</v>
      </c>
      <c r="H416" s="230"/>
    </row>
    <row r="417" spans="1:8" s="16" customFormat="1" ht="33.75" customHeight="1">
      <c r="A417" s="241" t="s">
        <v>290</v>
      </c>
      <c r="B417" s="104" t="s">
        <v>318</v>
      </c>
      <c r="C417" s="108" t="s">
        <v>50</v>
      </c>
      <c r="D417" s="108" t="s">
        <v>48</v>
      </c>
      <c r="E417" s="112" t="s">
        <v>505</v>
      </c>
      <c r="F417" s="119"/>
      <c r="G417" s="290">
        <f>G418</f>
        <v>24784</v>
      </c>
      <c r="H417" s="3"/>
    </row>
    <row r="418" spans="1:8" s="12" customFormat="1" ht="46.5" customHeight="1">
      <c r="A418" s="114" t="s">
        <v>255</v>
      </c>
      <c r="B418" s="113" t="s">
        <v>318</v>
      </c>
      <c r="C418" s="105" t="s">
        <v>50</v>
      </c>
      <c r="D418" s="105" t="s">
        <v>48</v>
      </c>
      <c r="E418" s="114" t="s">
        <v>292</v>
      </c>
      <c r="F418" s="124"/>
      <c r="G418" s="293">
        <f>G419</f>
        <v>24784</v>
      </c>
      <c r="H418" s="3"/>
    </row>
    <row r="419" spans="1:8" s="10" customFormat="1" ht="66.75" customHeight="1">
      <c r="A419" s="239" t="s">
        <v>54</v>
      </c>
      <c r="B419" s="113" t="s">
        <v>318</v>
      </c>
      <c r="C419" s="105" t="s">
        <v>50</v>
      </c>
      <c r="D419" s="105" t="s">
        <v>48</v>
      </c>
      <c r="E419" s="114" t="s">
        <v>292</v>
      </c>
      <c r="F419" s="116">
        <v>100</v>
      </c>
      <c r="G419" s="293">
        <v>24784</v>
      </c>
      <c r="H419" s="229"/>
    </row>
    <row r="420" spans="1:8" s="6" customFormat="1" ht="15">
      <c r="A420" s="238" t="s">
        <v>198</v>
      </c>
      <c r="B420" s="104" t="s">
        <v>318</v>
      </c>
      <c r="C420" s="108" t="s">
        <v>52</v>
      </c>
      <c r="D420" s="108"/>
      <c r="E420" s="117"/>
      <c r="F420" s="116"/>
      <c r="G420" s="290">
        <f>G421+G427</f>
        <v>8896791</v>
      </c>
      <c r="H420" s="17"/>
    </row>
    <row r="421" spans="1:8" s="11" customFormat="1" ht="16.5">
      <c r="A421" s="238" t="s">
        <v>328</v>
      </c>
      <c r="B421" s="104" t="s">
        <v>318</v>
      </c>
      <c r="C421" s="108" t="s">
        <v>52</v>
      </c>
      <c r="D421" s="108" t="s">
        <v>45</v>
      </c>
      <c r="E421" s="117"/>
      <c r="F421" s="116"/>
      <c r="G421" s="290">
        <f>G422</f>
        <v>8527962</v>
      </c>
      <c r="H421" s="17"/>
    </row>
    <row r="422" spans="1:8" s="25" customFormat="1" ht="35.25" customHeight="1">
      <c r="A422" s="112" t="s">
        <v>618</v>
      </c>
      <c r="B422" s="104" t="s">
        <v>318</v>
      </c>
      <c r="C422" s="108" t="s">
        <v>52</v>
      </c>
      <c r="D422" s="108" t="s">
        <v>45</v>
      </c>
      <c r="E422" s="117" t="s">
        <v>445</v>
      </c>
      <c r="F422" s="119"/>
      <c r="G422" s="290">
        <f>G423</f>
        <v>8527962</v>
      </c>
      <c r="H422" s="17"/>
    </row>
    <row r="423" spans="1:8" s="5" customFormat="1" ht="51" customHeight="1">
      <c r="A423" s="112" t="s">
        <v>619</v>
      </c>
      <c r="B423" s="104" t="s">
        <v>318</v>
      </c>
      <c r="C423" s="108" t="s">
        <v>52</v>
      </c>
      <c r="D423" s="108" t="s">
        <v>45</v>
      </c>
      <c r="E423" s="117" t="s">
        <v>453</v>
      </c>
      <c r="F423" s="119"/>
      <c r="G423" s="290">
        <f>G425</f>
        <v>8527962</v>
      </c>
      <c r="H423" s="17"/>
    </row>
    <row r="424" spans="1:8" s="5" customFormat="1" ht="49.5" customHeight="1">
      <c r="A424" s="241" t="s">
        <v>282</v>
      </c>
      <c r="B424" s="104" t="s">
        <v>318</v>
      </c>
      <c r="C424" s="108" t="s">
        <v>52</v>
      </c>
      <c r="D424" s="108" t="s">
        <v>45</v>
      </c>
      <c r="E424" s="112" t="s">
        <v>512</v>
      </c>
      <c r="F424" s="116"/>
      <c r="G424" s="290">
        <f>G425</f>
        <v>8527962</v>
      </c>
      <c r="H424" s="17"/>
    </row>
    <row r="425" spans="1:8" s="5" customFormat="1" ht="81" customHeight="1">
      <c r="A425" s="241" t="s">
        <v>27</v>
      </c>
      <c r="B425" s="104" t="s">
        <v>318</v>
      </c>
      <c r="C425" s="108" t="s">
        <v>52</v>
      </c>
      <c r="D425" s="108" t="s">
        <v>45</v>
      </c>
      <c r="E425" s="112" t="s">
        <v>283</v>
      </c>
      <c r="F425" s="125"/>
      <c r="G425" s="290">
        <f>G426</f>
        <v>8527962</v>
      </c>
      <c r="H425" s="17"/>
    </row>
    <row r="426" spans="1:8" s="18" customFormat="1" ht="16.5" customHeight="1">
      <c r="A426" s="239" t="s">
        <v>327</v>
      </c>
      <c r="B426" s="113" t="s">
        <v>318</v>
      </c>
      <c r="C426" s="105" t="s">
        <v>52</v>
      </c>
      <c r="D426" s="105" t="s">
        <v>45</v>
      </c>
      <c r="E426" s="114" t="s">
        <v>283</v>
      </c>
      <c r="F426" s="116">
        <v>300</v>
      </c>
      <c r="G426" s="293">
        <v>8527962</v>
      </c>
      <c r="H426" s="3"/>
    </row>
    <row r="427" spans="1:8" s="18" customFormat="1" ht="16.5" customHeight="1">
      <c r="A427" s="238" t="s">
        <v>199</v>
      </c>
      <c r="B427" s="104" t="s">
        <v>318</v>
      </c>
      <c r="C427" s="108" t="s">
        <v>52</v>
      </c>
      <c r="D427" s="108" t="s">
        <v>46</v>
      </c>
      <c r="E427" s="117"/>
      <c r="F427" s="119"/>
      <c r="G427" s="290">
        <f>G428</f>
        <v>368829</v>
      </c>
      <c r="H427" s="3"/>
    </row>
    <row r="428" spans="1:8" s="18" customFormat="1" ht="34.5" customHeight="1">
      <c r="A428" s="112" t="s">
        <v>618</v>
      </c>
      <c r="B428" s="104" t="s">
        <v>318</v>
      </c>
      <c r="C428" s="108" t="s">
        <v>52</v>
      </c>
      <c r="D428" s="108" t="s">
        <v>46</v>
      </c>
      <c r="E428" s="117" t="s">
        <v>445</v>
      </c>
      <c r="F428" s="119"/>
      <c r="G428" s="290">
        <f>G429</f>
        <v>368829</v>
      </c>
      <c r="H428" s="3"/>
    </row>
    <row r="429" spans="1:8" s="18" customFormat="1" ht="48" customHeight="1">
      <c r="A429" s="112" t="s">
        <v>631</v>
      </c>
      <c r="B429" s="104" t="s">
        <v>318</v>
      </c>
      <c r="C429" s="108" t="s">
        <v>52</v>
      </c>
      <c r="D429" s="108" t="s">
        <v>46</v>
      </c>
      <c r="E429" s="117" t="s">
        <v>453</v>
      </c>
      <c r="F429" s="119"/>
      <c r="G429" s="290">
        <f>G430</f>
        <v>368829</v>
      </c>
      <c r="H429" s="3"/>
    </row>
    <row r="430" spans="1:8" s="18" customFormat="1" ht="18" customHeight="1">
      <c r="A430" s="241" t="s">
        <v>276</v>
      </c>
      <c r="B430" s="104" t="s">
        <v>318</v>
      </c>
      <c r="C430" s="108" t="s">
        <v>52</v>
      </c>
      <c r="D430" s="108" t="s">
        <v>46</v>
      </c>
      <c r="E430" s="112" t="s">
        <v>496</v>
      </c>
      <c r="F430" s="125"/>
      <c r="G430" s="290">
        <f>G431</f>
        <v>368829</v>
      </c>
      <c r="H430" s="3"/>
    </row>
    <row r="431" spans="1:8" s="18" customFormat="1" ht="21" customHeight="1">
      <c r="A431" s="239" t="s">
        <v>40</v>
      </c>
      <c r="B431" s="113" t="s">
        <v>318</v>
      </c>
      <c r="C431" s="105" t="s">
        <v>52</v>
      </c>
      <c r="D431" s="105" t="s">
        <v>46</v>
      </c>
      <c r="E431" s="114" t="s">
        <v>293</v>
      </c>
      <c r="F431" s="124"/>
      <c r="G431" s="293">
        <f>G432</f>
        <v>368829</v>
      </c>
      <c r="H431" s="3"/>
    </row>
    <row r="432" spans="1:8" s="18" customFormat="1" ht="20.25" customHeight="1">
      <c r="A432" s="239" t="s">
        <v>327</v>
      </c>
      <c r="B432" s="113" t="s">
        <v>318</v>
      </c>
      <c r="C432" s="105" t="s">
        <v>52</v>
      </c>
      <c r="D432" s="105" t="s">
        <v>46</v>
      </c>
      <c r="E432" s="114" t="s">
        <v>293</v>
      </c>
      <c r="F432" s="116">
        <v>300</v>
      </c>
      <c r="G432" s="293">
        <v>368829</v>
      </c>
      <c r="H432" s="3"/>
    </row>
    <row r="433" spans="1:8" s="9" customFormat="1" ht="36" customHeight="1">
      <c r="A433" s="238" t="s">
        <v>159</v>
      </c>
      <c r="B433" s="104" t="s">
        <v>21</v>
      </c>
      <c r="C433" s="108"/>
      <c r="D433" s="108"/>
      <c r="E433" s="117"/>
      <c r="F433" s="116"/>
      <c r="G433" s="290">
        <f>G434+G459</f>
        <v>30953673</v>
      </c>
      <c r="H433" s="200"/>
    </row>
    <row r="434" spans="1:8" s="22" customFormat="1" ht="17.25">
      <c r="A434" s="238" t="s">
        <v>329</v>
      </c>
      <c r="B434" s="104" t="s">
        <v>21</v>
      </c>
      <c r="C434" s="108" t="s">
        <v>51</v>
      </c>
      <c r="D434" s="108"/>
      <c r="E434" s="117"/>
      <c r="F434" s="116"/>
      <c r="G434" s="290">
        <f>G435+G449</f>
        <v>29822240</v>
      </c>
      <c r="H434" s="17"/>
    </row>
    <row r="435" spans="1:8" s="11" customFormat="1" ht="17.25" customHeight="1">
      <c r="A435" s="238" t="s">
        <v>20</v>
      </c>
      <c r="B435" s="104" t="s">
        <v>21</v>
      </c>
      <c r="C435" s="108" t="s">
        <v>51</v>
      </c>
      <c r="D435" s="108" t="s">
        <v>43</v>
      </c>
      <c r="E435" s="117"/>
      <c r="F435" s="116"/>
      <c r="G435" s="290">
        <f>G436</f>
        <v>28250550</v>
      </c>
      <c r="H435" s="17"/>
    </row>
    <row r="436" spans="1:8" s="15" customFormat="1" ht="30.75">
      <c r="A436" s="112" t="s">
        <v>642</v>
      </c>
      <c r="B436" s="104" t="s">
        <v>21</v>
      </c>
      <c r="C436" s="108" t="s">
        <v>51</v>
      </c>
      <c r="D436" s="108" t="s">
        <v>43</v>
      </c>
      <c r="E436" s="117" t="s">
        <v>447</v>
      </c>
      <c r="F436" s="116"/>
      <c r="G436" s="290">
        <f>G437+G443</f>
        <v>28250550</v>
      </c>
      <c r="H436" s="230"/>
    </row>
    <row r="437" spans="1:8" s="15" customFormat="1" ht="46.5">
      <c r="A437" s="112" t="s">
        <v>643</v>
      </c>
      <c r="B437" s="104" t="s">
        <v>21</v>
      </c>
      <c r="C437" s="108" t="s">
        <v>51</v>
      </c>
      <c r="D437" s="108" t="s">
        <v>43</v>
      </c>
      <c r="E437" s="112" t="s">
        <v>456</v>
      </c>
      <c r="F437" s="125"/>
      <c r="G437" s="290">
        <f>G438</f>
        <v>10060450</v>
      </c>
      <c r="H437" s="230"/>
    </row>
    <row r="438" spans="1:8" s="15" customFormat="1" ht="81.75" customHeight="1">
      <c r="A438" s="112" t="s">
        <v>294</v>
      </c>
      <c r="B438" s="104" t="s">
        <v>21</v>
      </c>
      <c r="C438" s="108" t="s">
        <v>51</v>
      </c>
      <c r="D438" s="108" t="s">
        <v>43</v>
      </c>
      <c r="E438" s="112" t="s">
        <v>506</v>
      </c>
      <c r="F438" s="125"/>
      <c r="G438" s="290">
        <f>G439+G441</f>
        <v>10060450</v>
      </c>
      <c r="H438" s="230"/>
    </row>
    <row r="439" spans="1:8" s="15" customFormat="1" ht="30.75">
      <c r="A439" s="238" t="s">
        <v>192</v>
      </c>
      <c r="B439" s="104" t="s">
        <v>21</v>
      </c>
      <c r="C439" s="266" t="s">
        <v>51</v>
      </c>
      <c r="D439" s="266" t="s">
        <v>43</v>
      </c>
      <c r="E439" s="112" t="s">
        <v>295</v>
      </c>
      <c r="F439" s="125"/>
      <c r="G439" s="290">
        <f>G440</f>
        <v>9520450</v>
      </c>
      <c r="H439" s="230"/>
    </row>
    <row r="440" spans="1:8" s="15" customFormat="1" ht="30.75">
      <c r="A440" s="239" t="s">
        <v>55</v>
      </c>
      <c r="B440" s="113" t="s">
        <v>21</v>
      </c>
      <c r="C440" s="105" t="s">
        <v>51</v>
      </c>
      <c r="D440" s="105" t="s">
        <v>43</v>
      </c>
      <c r="E440" s="114" t="s">
        <v>295</v>
      </c>
      <c r="F440" s="124">
        <v>600</v>
      </c>
      <c r="G440" s="293">
        <f>8424779+672707+90500+332000+464</f>
        <v>9520450</v>
      </c>
      <c r="H440" s="230"/>
    </row>
    <row r="441" spans="1:8" s="15" customFormat="1" ht="30.75">
      <c r="A441" s="107" t="s">
        <v>765</v>
      </c>
      <c r="B441" s="104" t="s">
        <v>21</v>
      </c>
      <c r="C441" s="266" t="s">
        <v>51</v>
      </c>
      <c r="D441" s="266" t="s">
        <v>43</v>
      </c>
      <c r="E441" s="117" t="s">
        <v>764</v>
      </c>
      <c r="F441" s="125"/>
      <c r="G441" s="290">
        <f>G442</f>
        <v>540000</v>
      </c>
      <c r="H441" s="230"/>
    </row>
    <row r="442" spans="1:8" s="15" customFormat="1" ht="30.75">
      <c r="A442" s="115" t="s">
        <v>55</v>
      </c>
      <c r="B442" s="113" t="s">
        <v>21</v>
      </c>
      <c r="C442" s="105" t="s">
        <v>51</v>
      </c>
      <c r="D442" s="105" t="s">
        <v>43</v>
      </c>
      <c r="E442" s="134" t="s">
        <v>764</v>
      </c>
      <c r="F442" s="124">
        <v>600</v>
      </c>
      <c r="G442" s="293">
        <v>540000</v>
      </c>
      <c r="H442" s="230"/>
    </row>
    <row r="443" spans="1:8" s="6" customFormat="1" ht="46.5">
      <c r="A443" s="112" t="s">
        <v>644</v>
      </c>
      <c r="B443" s="104" t="s">
        <v>21</v>
      </c>
      <c r="C443" s="108" t="s">
        <v>51</v>
      </c>
      <c r="D443" s="108" t="s">
        <v>43</v>
      </c>
      <c r="E443" s="117" t="s">
        <v>455</v>
      </c>
      <c r="F443" s="116"/>
      <c r="G443" s="290">
        <f>G444</f>
        <v>18190100</v>
      </c>
      <c r="H443" s="17"/>
    </row>
    <row r="444" spans="1:8" s="6" customFormat="1" ht="15">
      <c r="A444" s="241" t="s">
        <v>296</v>
      </c>
      <c r="B444" s="104" t="s">
        <v>21</v>
      </c>
      <c r="C444" s="108" t="s">
        <v>51</v>
      </c>
      <c r="D444" s="108" t="s">
        <v>43</v>
      </c>
      <c r="E444" s="112" t="s">
        <v>507</v>
      </c>
      <c r="F444" s="124"/>
      <c r="G444" s="290">
        <f>G445</f>
        <v>18190100</v>
      </c>
      <c r="H444" s="17"/>
    </row>
    <row r="445" spans="1:8" s="8" customFormat="1" ht="30.75">
      <c r="A445" s="239" t="s">
        <v>192</v>
      </c>
      <c r="B445" s="113" t="s">
        <v>21</v>
      </c>
      <c r="C445" s="105" t="s">
        <v>51</v>
      </c>
      <c r="D445" s="105" t="s">
        <v>43</v>
      </c>
      <c r="E445" s="114" t="s">
        <v>297</v>
      </c>
      <c r="F445" s="124"/>
      <c r="G445" s="293">
        <f>G446+G447+G448</f>
        <v>18190100</v>
      </c>
      <c r="H445" s="200"/>
    </row>
    <row r="446" spans="1:8" s="16" customFormat="1" ht="63.75" customHeight="1">
      <c r="A446" s="239" t="s">
        <v>54</v>
      </c>
      <c r="B446" s="113" t="s">
        <v>21</v>
      </c>
      <c r="C446" s="105" t="s">
        <v>51</v>
      </c>
      <c r="D446" s="105" t="s">
        <v>43</v>
      </c>
      <c r="E446" s="114" t="s">
        <v>297</v>
      </c>
      <c r="F446" s="124">
        <v>100</v>
      </c>
      <c r="G446" s="293">
        <v>16455547</v>
      </c>
      <c r="H446" s="3"/>
    </row>
    <row r="447" spans="1:8" s="13" customFormat="1" ht="34.5" customHeight="1">
      <c r="A447" s="239" t="s">
        <v>185</v>
      </c>
      <c r="B447" s="113" t="s">
        <v>21</v>
      </c>
      <c r="C447" s="105" t="s">
        <v>51</v>
      </c>
      <c r="D447" s="105" t="s">
        <v>43</v>
      </c>
      <c r="E447" s="114" t="s">
        <v>297</v>
      </c>
      <c r="F447" s="124">
        <v>200</v>
      </c>
      <c r="G447" s="293">
        <f>501317+111600+739600+185000+100000</f>
        <v>1637517</v>
      </c>
      <c r="H447" s="229"/>
    </row>
    <row r="448" spans="1:8" s="1" customFormat="1" ht="15.75" customHeight="1">
      <c r="A448" s="239" t="s">
        <v>306</v>
      </c>
      <c r="B448" s="113" t="s">
        <v>21</v>
      </c>
      <c r="C448" s="105" t="s">
        <v>51</v>
      </c>
      <c r="D448" s="105" t="s">
        <v>43</v>
      </c>
      <c r="E448" s="114" t="s">
        <v>297</v>
      </c>
      <c r="F448" s="124">
        <v>800</v>
      </c>
      <c r="G448" s="293">
        <f>97500-464</f>
        <v>97036</v>
      </c>
      <c r="H448" s="3"/>
    </row>
    <row r="449" spans="1:8" s="11" customFormat="1" ht="16.5">
      <c r="A449" s="238" t="s">
        <v>186</v>
      </c>
      <c r="B449" s="104" t="s">
        <v>21</v>
      </c>
      <c r="C449" s="108" t="s">
        <v>51</v>
      </c>
      <c r="D449" s="108" t="s">
        <v>46</v>
      </c>
      <c r="E449" s="117"/>
      <c r="F449" s="116"/>
      <c r="G449" s="290">
        <f>G450</f>
        <v>1571690</v>
      </c>
      <c r="H449" s="17"/>
    </row>
    <row r="450" spans="1:8" s="11" customFormat="1" ht="30.75">
      <c r="A450" s="112" t="s">
        <v>642</v>
      </c>
      <c r="B450" s="104" t="s">
        <v>21</v>
      </c>
      <c r="C450" s="108" t="s">
        <v>51</v>
      </c>
      <c r="D450" s="108" t="s">
        <v>46</v>
      </c>
      <c r="E450" s="117" t="s">
        <v>447</v>
      </c>
      <c r="F450" s="119"/>
      <c r="G450" s="290">
        <f>G451</f>
        <v>1571690</v>
      </c>
      <c r="H450" s="17"/>
    </row>
    <row r="451" spans="1:8" s="6" customFormat="1" ht="67.5" customHeight="1">
      <c r="A451" s="112" t="s">
        <v>645</v>
      </c>
      <c r="B451" s="104" t="s">
        <v>21</v>
      </c>
      <c r="C451" s="108" t="s">
        <v>51</v>
      </c>
      <c r="D451" s="108" t="s">
        <v>46</v>
      </c>
      <c r="E451" s="112" t="s">
        <v>454</v>
      </c>
      <c r="F451" s="116"/>
      <c r="G451" s="290">
        <f>G453+G457</f>
        <v>1571690</v>
      </c>
      <c r="H451" s="17"/>
    </row>
    <row r="452" spans="1:8" s="6" customFormat="1" ht="30.75" customHeight="1">
      <c r="A452" s="241" t="s">
        <v>298</v>
      </c>
      <c r="B452" s="104" t="s">
        <v>21</v>
      </c>
      <c r="C452" s="108" t="s">
        <v>51</v>
      </c>
      <c r="D452" s="108" t="s">
        <v>46</v>
      </c>
      <c r="E452" s="112" t="s">
        <v>508</v>
      </c>
      <c r="F452" s="125"/>
      <c r="G452" s="290">
        <f>G453</f>
        <v>1518818</v>
      </c>
      <c r="H452" s="17"/>
    </row>
    <row r="453" spans="1:8" s="8" customFormat="1" ht="30.75">
      <c r="A453" s="239" t="s">
        <v>192</v>
      </c>
      <c r="B453" s="113" t="s">
        <v>21</v>
      </c>
      <c r="C453" s="105" t="s">
        <v>51</v>
      </c>
      <c r="D453" s="105" t="s">
        <v>46</v>
      </c>
      <c r="E453" s="106" t="s">
        <v>299</v>
      </c>
      <c r="F453" s="125"/>
      <c r="G453" s="293">
        <f>G454+G455</f>
        <v>1518818</v>
      </c>
      <c r="H453" s="200"/>
    </row>
    <row r="454" spans="1:8" s="12" customFormat="1" ht="67.5" customHeight="1">
      <c r="A454" s="239" t="s">
        <v>54</v>
      </c>
      <c r="B454" s="113" t="s">
        <v>21</v>
      </c>
      <c r="C454" s="105" t="s">
        <v>51</v>
      </c>
      <c r="D454" s="105" t="s">
        <v>46</v>
      </c>
      <c r="E454" s="106" t="s">
        <v>299</v>
      </c>
      <c r="F454" s="124">
        <v>100</v>
      </c>
      <c r="G454" s="293">
        <f>1378818+600</f>
        <v>1379418</v>
      </c>
      <c r="H454" s="3"/>
    </row>
    <row r="455" spans="1:8" s="10" customFormat="1" ht="35.25" customHeight="1">
      <c r="A455" s="239" t="s">
        <v>185</v>
      </c>
      <c r="B455" s="113" t="s">
        <v>21</v>
      </c>
      <c r="C455" s="105" t="s">
        <v>51</v>
      </c>
      <c r="D455" s="105" t="s">
        <v>46</v>
      </c>
      <c r="E455" s="106" t="s">
        <v>299</v>
      </c>
      <c r="F455" s="124">
        <v>200</v>
      </c>
      <c r="G455" s="293">
        <v>139400</v>
      </c>
      <c r="H455" s="229"/>
    </row>
    <row r="456" spans="1:8" s="10" customFormat="1" ht="36" customHeight="1">
      <c r="A456" s="241" t="s">
        <v>300</v>
      </c>
      <c r="B456" s="104" t="s">
        <v>21</v>
      </c>
      <c r="C456" s="108" t="s">
        <v>51</v>
      </c>
      <c r="D456" s="108" t="s">
        <v>46</v>
      </c>
      <c r="E456" s="112" t="s">
        <v>509</v>
      </c>
      <c r="F456" s="125"/>
      <c r="G456" s="290">
        <f>G457</f>
        <v>52872</v>
      </c>
      <c r="H456" s="229"/>
    </row>
    <row r="457" spans="1:8" s="8" customFormat="1" ht="52.5" customHeight="1">
      <c r="A457" s="239" t="s">
        <v>301</v>
      </c>
      <c r="B457" s="113" t="s">
        <v>21</v>
      </c>
      <c r="C457" s="105" t="s">
        <v>51</v>
      </c>
      <c r="D457" s="105" t="s">
        <v>46</v>
      </c>
      <c r="E457" s="114" t="s">
        <v>534</v>
      </c>
      <c r="F457" s="124"/>
      <c r="G457" s="293">
        <f>G458</f>
        <v>52872</v>
      </c>
      <c r="H457" s="200"/>
    </row>
    <row r="458" spans="1:8" s="10" customFormat="1" ht="66" customHeight="1">
      <c r="A458" s="239" t="s">
        <v>54</v>
      </c>
      <c r="B458" s="113" t="s">
        <v>21</v>
      </c>
      <c r="C458" s="105" t="s">
        <v>51</v>
      </c>
      <c r="D458" s="105" t="s">
        <v>46</v>
      </c>
      <c r="E458" s="114" t="s">
        <v>534</v>
      </c>
      <c r="F458" s="124">
        <v>100</v>
      </c>
      <c r="G458" s="293">
        <v>52872</v>
      </c>
      <c r="H458" s="229"/>
    </row>
    <row r="459" spans="1:8" s="32" customFormat="1" ht="17.25">
      <c r="A459" s="238" t="s">
        <v>198</v>
      </c>
      <c r="B459" s="104" t="s">
        <v>21</v>
      </c>
      <c r="C459" s="108" t="s">
        <v>52</v>
      </c>
      <c r="D459" s="108"/>
      <c r="E459" s="117"/>
      <c r="F459" s="116"/>
      <c r="G459" s="290">
        <f aca="true" t="shared" si="2" ref="G459:G464">G460</f>
        <v>1131433</v>
      </c>
      <c r="H459" s="3"/>
    </row>
    <row r="460" spans="1:8" s="18" customFormat="1" ht="15">
      <c r="A460" s="238" t="s">
        <v>328</v>
      </c>
      <c r="B460" s="104" t="s">
        <v>21</v>
      </c>
      <c r="C460" s="108" t="s">
        <v>52</v>
      </c>
      <c r="D460" s="108" t="s">
        <v>45</v>
      </c>
      <c r="E460" s="117"/>
      <c r="F460" s="116"/>
      <c r="G460" s="290">
        <f t="shared" si="2"/>
        <v>1131433</v>
      </c>
      <c r="H460" s="3"/>
    </row>
    <row r="461" spans="1:8" s="12" customFormat="1" ht="34.5" customHeight="1">
      <c r="A461" s="112" t="s">
        <v>642</v>
      </c>
      <c r="B461" s="104" t="s">
        <v>21</v>
      </c>
      <c r="C461" s="108" t="s">
        <v>52</v>
      </c>
      <c r="D461" s="108" t="s">
        <v>45</v>
      </c>
      <c r="E461" s="117" t="s">
        <v>447</v>
      </c>
      <c r="F461" s="116"/>
      <c r="G461" s="290">
        <f t="shared" si="2"/>
        <v>1131433</v>
      </c>
      <c r="H461" s="3"/>
    </row>
    <row r="462" spans="1:8" s="10" customFormat="1" ht="66.75" customHeight="1">
      <c r="A462" s="112" t="s">
        <v>645</v>
      </c>
      <c r="B462" s="104" t="s">
        <v>21</v>
      </c>
      <c r="C462" s="108" t="s">
        <v>52</v>
      </c>
      <c r="D462" s="108" t="s">
        <v>45</v>
      </c>
      <c r="E462" s="112" t="s">
        <v>454</v>
      </c>
      <c r="F462" s="116"/>
      <c r="G462" s="290">
        <f t="shared" si="2"/>
        <v>1131433</v>
      </c>
      <c r="H462" s="229"/>
    </row>
    <row r="463" spans="1:8" s="10" customFormat="1" ht="33.75" customHeight="1">
      <c r="A463" s="241" t="s">
        <v>300</v>
      </c>
      <c r="B463" s="104" t="s">
        <v>21</v>
      </c>
      <c r="C463" s="108" t="s">
        <v>52</v>
      </c>
      <c r="D463" s="108" t="s">
        <v>45</v>
      </c>
      <c r="E463" s="112" t="s">
        <v>509</v>
      </c>
      <c r="F463" s="116"/>
      <c r="G463" s="290">
        <f t="shared" si="2"/>
        <v>1131433</v>
      </c>
      <c r="H463" s="229"/>
    </row>
    <row r="464" spans="1:8" s="33" customFormat="1" ht="53.25" customHeight="1">
      <c r="A464" s="240" t="s">
        <v>28</v>
      </c>
      <c r="B464" s="113" t="s">
        <v>21</v>
      </c>
      <c r="C464" s="105" t="s">
        <v>52</v>
      </c>
      <c r="D464" s="105" t="s">
        <v>45</v>
      </c>
      <c r="E464" s="114" t="s">
        <v>535</v>
      </c>
      <c r="F464" s="124"/>
      <c r="G464" s="293">
        <f t="shared" si="2"/>
        <v>1131433</v>
      </c>
      <c r="H464" s="17"/>
    </row>
    <row r="465" spans="1:8" s="33" customFormat="1" ht="16.5" customHeight="1">
      <c r="A465" s="239" t="s">
        <v>327</v>
      </c>
      <c r="B465" s="113" t="s">
        <v>21</v>
      </c>
      <c r="C465" s="105" t="s">
        <v>52</v>
      </c>
      <c r="D465" s="105" t="s">
        <v>45</v>
      </c>
      <c r="E465" s="114" t="s">
        <v>535</v>
      </c>
      <c r="F465" s="124">
        <v>300</v>
      </c>
      <c r="G465" s="293">
        <v>1131433</v>
      </c>
      <c r="H465" s="17"/>
    </row>
    <row r="466" spans="1:8" s="33" customFormat="1" ht="21" customHeight="1">
      <c r="A466" s="238" t="s">
        <v>161</v>
      </c>
      <c r="B466" s="136" t="s">
        <v>160</v>
      </c>
      <c r="C466" s="108"/>
      <c r="D466" s="108"/>
      <c r="E466" s="120"/>
      <c r="F466" s="116"/>
      <c r="G466" s="290">
        <f>G467</f>
        <v>1387666</v>
      </c>
      <c r="H466" s="17"/>
    </row>
    <row r="467" spans="1:8" s="33" customFormat="1" ht="16.5" customHeight="1">
      <c r="A467" s="238" t="s">
        <v>15</v>
      </c>
      <c r="B467" s="136" t="s">
        <v>160</v>
      </c>
      <c r="C467" s="108" t="s">
        <v>43</v>
      </c>
      <c r="D467" s="108"/>
      <c r="E467" s="120"/>
      <c r="F467" s="116"/>
      <c r="G467" s="290">
        <f>G468+G474</f>
        <v>1387666</v>
      </c>
      <c r="H467" s="17"/>
    </row>
    <row r="468" spans="1:8" s="33" customFormat="1" ht="49.5" customHeight="1">
      <c r="A468" s="238" t="s">
        <v>313</v>
      </c>
      <c r="B468" s="136" t="s">
        <v>160</v>
      </c>
      <c r="C468" s="108" t="s">
        <v>43</v>
      </c>
      <c r="D468" s="108" t="s">
        <v>45</v>
      </c>
      <c r="E468" s="120"/>
      <c r="F468" s="116"/>
      <c r="G468" s="290">
        <f>G469</f>
        <v>1287666</v>
      </c>
      <c r="H468" s="17"/>
    </row>
    <row r="469" spans="1:8" s="33" customFormat="1" ht="31.5" customHeight="1">
      <c r="A469" s="112" t="s">
        <v>203</v>
      </c>
      <c r="B469" s="136" t="s">
        <v>160</v>
      </c>
      <c r="C469" s="108" t="s">
        <v>43</v>
      </c>
      <c r="D469" s="108" t="s">
        <v>45</v>
      </c>
      <c r="E469" s="117" t="s">
        <v>421</v>
      </c>
      <c r="F469" s="119"/>
      <c r="G469" s="290">
        <f>G470</f>
        <v>1287666</v>
      </c>
      <c r="H469" s="17"/>
    </row>
    <row r="470" spans="1:8" s="33" customFormat="1" ht="30.75" customHeight="1">
      <c r="A470" s="112" t="s">
        <v>204</v>
      </c>
      <c r="B470" s="136" t="s">
        <v>160</v>
      </c>
      <c r="C470" s="108" t="s">
        <v>43</v>
      </c>
      <c r="D470" s="108" t="s">
        <v>45</v>
      </c>
      <c r="E470" s="112" t="s">
        <v>422</v>
      </c>
      <c r="F470" s="119"/>
      <c r="G470" s="290">
        <f>G471</f>
        <v>1287666</v>
      </c>
      <c r="H470" s="17"/>
    </row>
    <row r="471" spans="1:8" s="33" customFormat="1" ht="35.25" customHeight="1">
      <c r="A471" s="240" t="s">
        <v>205</v>
      </c>
      <c r="B471" s="137" t="s">
        <v>160</v>
      </c>
      <c r="C471" s="105" t="s">
        <v>43</v>
      </c>
      <c r="D471" s="105" t="s">
        <v>45</v>
      </c>
      <c r="E471" s="106" t="s">
        <v>263</v>
      </c>
      <c r="F471" s="116"/>
      <c r="G471" s="293">
        <f>G472+G473</f>
        <v>1287666</v>
      </c>
      <c r="H471" s="17"/>
    </row>
    <row r="472" spans="1:8" s="33" customFormat="1" ht="68.25" customHeight="1">
      <c r="A472" s="239" t="s">
        <v>54</v>
      </c>
      <c r="B472" s="137" t="s">
        <v>160</v>
      </c>
      <c r="C472" s="105" t="s">
        <v>43</v>
      </c>
      <c r="D472" s="105" t="s">
        <v>45</v>
      </c>
      <c r="E472" s="106" t="s">
        <v>263</v>
      </c>
      <c r="F472" s="116">
        <v>100</v>
      </c>
      <c r="G472" s="293">
        <v>1234166</v>
      </c>
      <c r="H472" s="17"/>
    </row>
    <row r="473" spans="1:8" s="33" customFormat="1" ht="34.5" customHeight="1">
      <c r="A473" s="239" t="s">
        <v>185</v>
      </c>
      <c r="B473" s="137" t="s">
        <v>160</v>
      </c>
      <c r="C473" s="105" t="s">
        <v>43</v>
      </c>
      <c r="D473" s="105" t="s">
        <v>45</v>
      </c>
      <c r="E473" s="106" t="s">
        <v>263</v>
      </c>
      <c r="F473" s="116">
        <v>200</v>
      </c>
      <c r="G473" s="293">
        <v>53500</v>
      </c>
      <c r="H473" s="17"/>
    </row>
    <row r="474" spans="1:8" s="2" customFormat="1" ht="15">
      <c r="A474" s="238" t="s">
        <v>18</v>
      </c>
      <c r="B474" s="137" t="s">
        <v>160</v>
      </c>
      <c r="C474" s="105" t="s">
        <v>43</v>
      </c>
      <c r="D474" s="137" t="s">
        <v>191</v>
      </c>
      <c r="E474" s="191"/>
      <c r="F474" s="192"/>
      <c r="G474" s="296">
        <f>G475</f>
        <v>100000</v>
      </c>
      <c r="H474" s="200"/>
    </row>
    <row r="475" spans="1:7" ht="17.25" customHeight="1">
      <c r="A475" s="238" t="s">
        <v>38</v>
      </c>
      <c r="B475" s="137" t="s">
        <v>160</v>
      </c>
      <c r="C475" s="105" t="s">
        <v>43</v>
      </c>
      <c r="D475" s="137" t="s">
        <v>191</v>
      </c>
      <c r="E475" s="112" t="s">
        <v>427</v>
      </c>
      <c r="F475" s="193"/>
      <c r="G475" s="297">
        <f>G476</f>
        <v>100000</v>
      </c>
    </row>
    <row r="476" spans="1:7" ht="30.75">
      <c r="A476" s="238" t="s">
        <v>5</v>
      </c>
      <c r="B476" s="137" t="s">
        <v>160</v>
      </c>
      <c r="C476" s="105" t="s">
        <v>43</v>
      </c>
      <c r="D476" s="137" t="s">
        <v>191</v>
      </c>
      <c r="E476" s="112" t="s">
        <v>428</v>
      </c>
      <c r="F476" s="193"/>
      <c r="G476" s="298">
        <f>G477</f>
        <v>100000</v>
      </c>
    </row>
    <row r="477" spans="1:7" ht="30.75">
      <c r="A477" s="112" t="s">
        <v>60</v>
      </c>
      <c r="B477" s="137" t="s">
        <v>160</v>
      </c>
      <c r="C477" s="105" t="s">
        <v>43</v>
      </c>
      <c r="D477" s="137" t="s">
        <v>191</v>
      </c>
      <c r="E477" s="112" t="s">
        <v>227</v>
      </c>
      <c r="F477" s="108"/>
      <c r="G477" s="290">
        <f>G478</f>
        <v>100000</v>
      </c>
    </row>
    <row r="478" spans="1:7" ht="30.75">
      <c r="A478" s="239" t="s">
        <v>185</v>
      </c>
      <c r="B478" s="137" t="s">
        <v>160</v>
      </c>
      <c r="C478" s="105" t="s">
        <v>43</v>
      </c>
      <c r="D478" s="137" t="s">
        <v>191</v>
      </c>
      <c r="E478" s="114" t="s">
        <v>227</v>
      </c>
      <c r="F478" s="116">
        <v>200</v>
      </c>
      <c r="G478" s="293">
        <v>100000</v>
      </c>
    </row>
  </sheetData>
  <sheetProtection/>
  <mergeCells count="13">
    <mergeCell ref="G12:G13"/>
    <mergeCell ref="A12:A13"/>
    <mergeCell ref="B12:B13"/>
    <mergeCell ref="C12:C13"/>
    <mergeCell ref="D12:D13"/>
    <mergeCell ref="E12:E13"/>
    <mergeCell ref="F12:F13"/>
    <mergeCell ref="B1:G1"/>
    <mergeCell ref="B2:G2"/>
    <mergeCell ref="B3:G3"/>
    <mergeCell ref="B4:G4"/>
    <mergeCell ref="A9:B9"/>
    <mergeCell ref="B5:G6"/>
  </mergeCells>
  <printOptions/>
  <pageMargins left="0.984251968503937" right="0.1968503937007874" top="0.5118110236220472" bottom="0.15748031496062992" header="0.5118110236220472" footer="0.5118110236220472"/>
  <pageSetup fitToHeight="29" fitToWidth="1" horizontalDpi="600" verticalDpi="600" orientation="portrait" pageOrder="overThenDown" paperSize="9" scale="71" r:id="rId1"/>
</worksheet>
</file>

<file path=xl/worksheets/sheet5.xml><?xml version="1.0" encoding="utf-8"?>
<worksheet xmlns="http://schemas.openxmlformats.org/spreadsheetml/2006/main" xmlns:r="http://schemas.openxmlformats.org/officeDocument/2006/relationships">
  <dimension ref="A1:D351"/>
  <sheetViews>
    <sheetView view="pageBreakPreview" zoomScaleSheetLayoutView="100" zoomScalePageLayoutView="0" workbookViewId="0" topLeftCell="A1">
      <selection activeCell="A5" sqref="A5:D5"/>
    </sheetView>
  </sheetViews>
  <sheetFormatPr defaultColWidth="9.00390625" defaultRowHeight="12.75"/>
  <cols>
    <col min="1" max="1" width="90.125" style="0" customWidth="1"/>
    <col min="2" max="2" width="15.375" style="0" customWidth="1"/>
    <col min="3" max="3" width="6.50390625" style="0" customWidth="1"/>
    <col min="4" max="4" width="20.00390625" style="194" customWidth="1"/>
  </cols>
  <sheetData>
    <row r="1" spans="1:4" ht="15">
      <c r="A1" s="178" t="s">
        <v>381</v>
      </c>
      <c r="B1" s="179"/>
      <c r="C1" s="179"/>
      <c r="D1" s="201" t="s">
        <v>382</v>
      </c>
    </row>
    <row r="2" spans="1:4" ht="50.25" customHeight="1">
      <c r="A2" s="180" t="s">
        <v>381</v>
      </c>
      <c r="B2" s="314" t="s">
        <v>666</v>
      </c>
      <c r="C2" s="314"/>
      <c r="D2" s="314"/>
    </row>
    <row r="3" spans="1:4" ht="120" customHeight="1">
      <c r="A3" s="181" t="s">
        <v>381</v>
      </c>
      <c r="B3" s="309" t="s">
        <v>805</v>
      </c>
      <c r="C3" s="309"/>
      <c r="D3" s="309"/>
    </row>
    <row r="4" spans="1:4" ht="15">
      <c r="A4" s="180"/>
      <c r="B4" s="182"/>
      <c r="C4" s="182"/>
      <c r="D4" s="182"/>
    </row>
    <row r="5" spans="1:4" ht="42.75" customHeight="1">
      <c r="A5" s="315" t="s">
        <v>540</v>
      </c>
      <c r="B5" s="315"/>
      <c r="C5" s="315"/>
      <c r="D5" s="315"/>
    </row>
    <row r="6" spans="1:4" ht="15">
      <c r="A6" s="316" t="s">
        <v>383</v>
      </c>
      <c r="B6" s="316"/>
      <c r="C6" s="316"/>
      <c r="D6" s="316"/>
    </row>
    <row r="7" spans="1:4" ht="15">
      <c r="A7" s="183" t="s">
        <v>29</v>
      </c>
      <c r="B7" s="183" t="s">
        <v>322</v>
      </c>
      <c r="C7" s="183" t="s">
        <v>323</v>
      </c>
      <c r="D7" s="125" t="s">
        <v>67</v>
      </c>
    </row>
    <row r="8" spans="1:4" ht="15">
      <c r="A8" s="183" t="s">
        <v>384</v>
      </c>
      <c r="B8" s="183" t="s">
        <v>385</v>
      </c>
      <c r="C8" s="183" t="s">
        <v>386</v>
      </c>
      <c r="D8" s="125" t="s">
        <v>387</v>
      </c>
    </row>
    <row r="9" spans="1:4" ht="17.25">
      <c r="A9" s="163" t="s">
        <v>388</v>
      </c>
      <c r="B9" s="171"/>
      <c r="C9" s="171"/>
      <c r="D9" s="299">
        <f>D10+D33++D81+D140+D156+D184+D189+D195+D210+D226+D241+D254+D264+D291+D296+D303+D307+D312+D317+D322+D346+D133+D276</f>
        <v>371884553.41</v>
      </c>
    </row>
    <row r="10" spans="1:4" ht="30.75">
      <c r="A10" s="169" t="s">
        <v>646</v>
      </c>
      <c r="B10" s="117" t="s">
        <v>447</v>
      </c>
      <c r="C10" s="184"/>
      <c r="D10" s="298">
        <f>D11+D17+D23</f>
        <v>30953673</v>
      </c>
    </row>
    <row r="11" spans="1:4" ht="30.75">
      <c r="A11" s="169" t="s">
        <v>643</v>
      </c>
      <c r="B11" s="112" t="s">
        <v>456</v>
      </c>
      <c r="C11" s="184"/>
      <c r="D11" s="298">
        <f>D12</f>
        <v>10060450</v>
      </c>
    </row>
    <row r="12" spans="1:4" ht="62.25">
      <c r="A12" s="169" t="s">
        <v>294</v>
      </c>
      <c r="B12" s="112" t="s">
        <v>506</v>
      </c>
      <c r="C12" s="184"/>
      <c r="D12" s="298">
        <f>D13+D15</f>
        <v>10060450</v>
      </c>
    </row>
    <row r="13" spans="1:4" ht="18" customHeight="1">
      <c r="A13" s="107" t="s">
        <v>192</v>
      </c>
      <c r="B13" s="112" t="s">
        <v>295</v>
      </c>
      <c r="C13" s="184"/>
      <c r="D13" s="298">
        <f>D14</f>
        <v>9520450</v>
      </c>
    </row>
    <row r="14" spans="1:4" ht="30.75">
      <c r="A14" s="115" t="s">
        <v>55</v>
      </c>
      <c r="B14" s="114" t="s">
        <v>295</v>
      </c>
      <c r="C14" s="124">
        <v>600</v>
      </c>
      <c r="D14" s="293">
        <f>'Ведомственная 2019'!G440</f>
        <v>9520450</v>
      </c>
    </row>
    <row r="15" spans="1:4" ht="30.75">
      <c r="A15" s="107" t="s">
        <v>765</v>
      </c>
      <c r="B15" s="117" t="s">
        <v>764</v>
      </c>
      <c r="C15" s="125"/>
      <c r="D15" s="290">
        <f>D16</f>
        <v>540000</v>
      </c>
    </row>
    <row r="16" spans="1:4" ht="30.75">
      <c r="A16" s="115" t="s">
        <v>55</v>
      </c>
      <c r="B16" s="134" t="s">
        <v>764</v>
      </c>
      <c r="C16" s="124">
        <v>600</v>
      </c>
      <c r="D16" s="293">
        <f>'Ведомственная 2019'!G442</f>
        <v>540000</v>
      </c>
    </row>
    <row r="17" spans="1:4" ht="30.75">
      <c r="A17" s="169" t="s">
        <v>647</v>
      </c>
      <c r="B17" s="112" t="s">
        <v>455</v>
      </c>
      <c r="C17" s="124"/>
      <c r="D17" s="298">
        <f>D18</f>
        <v>18190100</v>
      </c>
    </row>
    <row r="18" spans="1:4" ht="15">
      <c r="A18" s="123" t="s">
        <v>296</v>
      </c>
      <c r="B18" s="112" t="s">
        <v>507</v>
      </c>
      <c r="C18" s="124"/>
      <c r="D18" s="298">
        <f>D19</f>
        <v>18190100</v>
      </c>
    </row>
    <row r="19" spans="1:4" ht="15">
      <c r="A19" s="115" t="s">
        <v>192</v>
      </c>
      <c r="B19" s="114" t="s">
        <v>297</v>
      </c>
      <c r="C19" s="124"/>
      <c r="D19" s="300">
        <f>D20+D21+D22</f>
        <v>18190100</v>
      </c>
    </row>
    <row r="20" spans="1:4" ht="46.5">
      <c r="A20" s="115" t="s">
        <v>54</v>
      </c>
      <c r="B20" s="114" t="s">
        <v>297</v>
      </c>
      <c r="C20" s="124">
        <v>100</v>
      </c>
      <c r="D20" s="293">
        <f>'Ведомственная 2019'!G446</f>
        <v>16455547</v>
      </c>
    </row>
    <row r="21" spans="1:4" ht="18.75" customHeight="1">
      <c r="A21" s="115" t="s">
        <v>185</v>
      </c>
      <c r="B21" s="114" t="s">
        <v>297</v>
      </c>
      <c r="C21" s="124">
        <v>200</v>
      </c>
      <c r="D21" s="293">
        <f>'Ведомственная 2019'!G447</f>
        <v>1637517</v>
      </c>
    </row>
    <row r="22" spans="1:4" ht="15">
      <c r="A22" s="115" t="s">
        <v>306</v>
      </c>
      <c r="B22" s="114" t="s">
        <v>297</v>
      </c>
      <c r="C22" s="124">
        <v>800</v>
      </c>
      <c r="D22" s="293">
        <f>'Ведомственная 2019'!G448</f>
        <v>97036</v>
      </c>
    </row>
    <row r="23" spans="1:4" ht="46.5">
      <c r="A23" s="169" t="s">
        <v>648</v>
      </c>
      <c r="B23" s="112" t="s">
        <v>454</v>
      </c>
      <c r="C23" s="125"/>
      <c r="D23" s="298">
        <f>D24+D28</f>
        <v>2703123</v>
      </c>
    </row>
    <row r="24" spans="1:4" ht="18.75" customHeight="1">
      <c r="A24" s="123" t="s">
        <v>298</v>
      </c>
      <c r="B24" s="112" t="s">
        <v>508</v>
      </c>
      <c r="C24" s="125"/>
      <c r="D24" s="298">
        <f>D25</f>
        <v>1518818</v>
      </c>
    </row>
    <row r="25" spans="1:4" ht="15">
      <c r="A25" s="115" t="s">
        <v>192</v>
      </c>
      <c r="B25" s="166" t="s">
        <v>299</v>
      </c>
      <c r="C25" s="125"/>
      <c r="D25" s="300">
        <f>D26+D27</f>
        <v>1518818</v>
      </c>
    </row>
    <row r="26" spans="1:4" ht="46.5">
      <c r="A26" s="115" t="s">
        <v>54</v>
      </c>
      <c r="B26" s="166" t="s">
        <v>299</v>
      </c>
      <c r="C26" s="124">
        <v>100</v>
      </c>
      <c r="D26" s="293">
        <f>'Ведомственная 2019'!G454</f>
        <v>1379418</v>
      </c>
    </row>
    <row r="27" spans="1:4" ht="18.75" customHeight="1">
      <c r="A27" s="115" t="s">
        <v>185</v>
      </c>
      <c r="B27" s="166" t="s">
        <v>299</v>
      </c>
      <c r="C27" s="124">
        <v>200</v>
      </c>
      <c r="D27" s="293">
        <f>'Ведомственная 2019'!G455</f>
        <v>139400</v>
      </c>
    </row>
    <row r="28" spans="1:4" ht="30.75">
      <c r="A28" s="123" t="s">
        <v>300</v>
      </c>
      <c r="B28" s="112" t="s">
        <v>509</v>
      </c>
      <c r="C28" s="125"/>
      <c r="D28" s="298">
        <f>D29+D31</f>
        <v>1184305</v>
      </c>
    </row>
    <row r="29" spans="1:4" ht="46.5">
      <c r="A29" s="115" t="s">
        <v>389</v>
      </c>
      <c r="B29" s="114" t="s">
        <v>534</v>
      </c>
      <c r="C29" s="124"/>
      <c r="D29" s="300">
        <f>D30</f>
        <v>52872</v>
      </c>
    </row>
    <row r="30" spans="1:4" ht="46.5">
      <c r="A30" s="115" t="s">
        <v>54</v>
      </c>
      <c r="B30" s="114" t="s">
        <v>534</v>
      </c>
      <c r="C30" s="124">
        <v>100</v>
      </c>
      <c r="D30" s="293">
        <f>'Ведомственная 2019'!G458</f>
        <v>52872</v>
      </c>
    </row>
    <row r="31" spans="1:4" ht="30.75">
      <c r="A31" s="121" t="s">
        <v>28</v>
      </c>
      <c r="B31" s="114" t="s">
        <v>535</v>
      </c>
      <c r="C31" s="124"/>
      <c r="D31" s="293">
        <f>D32</f>
        <v>1131433</v>
      </c>
    </row>
    <row r="32" spans="1:4" ht="15">
      <c r="A32" s="115" t="s">
        <v>327</v>
      </c>
      <c r="B32" s="114" t="s">
        <v>535</v>
      </c>
      <c r="C32" s="124">
        <v>300</v>
      </c>
      <c r="D32" s="293">
        <f>'Ведомственная 2019'!G465</f>
        <v>1131433</v>
      </c>
    </row>
    <row r="33" spans="1:4" ht="30.75">
      <c r="A33" s="169" t="s">
        <v>593</v>
      </c>
      <c r="B33" s="117" t="s">
        <v>434</v>
      </c>
      <c r="C33" s="125"/>
      <c r="D33" s="298">
        <f>D34+D42+D65</f>
        <v>15544991</v>
      </c>
    </row>
    <row r="34" spans="1:4" ht="46.5">
      <c r="A34" s="169" t="s">
        <v>649</v>
      </c>
      <c r="B34" s="112" t="s">
        <v>450</v>
      </c>
      <c r="C34" s="125"/>
      <c r="D34" s="298">
        <f>D35+D39</f>
        <v>1583900</v>
      </c>
    </row>
    <row r="35" spans="1:4" ht="30.75">
      <c r="A35" s="123" t="s">
        <v>247</v>
      </c>
      <c r="B35" s="112" t="s">
        <v>514</v>
      </c>
      <c r="C35" s="125"/>
      <c r="D35" s="298">
        <f>D36</f>
        <v>1461000</v>
      </c>
    </row>
    <row r="36" spans="1:4" ht="30.75">
      <c r="A36" s="185" t="s">
        <v>23</v>
      </c>
      <c r="B36" s="114" t="s">
        <v>248</v>
      </c>
      <c r="C36" s="124"/>
      <c r="D36" s="300">
        <f>D37+D38</f>
        <v>1461000</v>
      </c>
    </row>
    <row r="37" spans="1:4" ht="46.5">
      <c r="A37" s="115" t="s">
        <v>54</v>
      </c>
      <c r="B37" s="114" t="s">
        <v>248</v>
      </c>
      <c r="C37" s="124">
        <v>100</v>
      </c>
      <c r="D37" s="293">
        <f>'Ведомственная 2019'!G281</f>
        <v>1396819</v>
      </c>
    </row>
    <row r="38" spans="1:4" ht="18.75" customHeight="1">
      <c r="A38" s="115" t="s">
        <v>185</v>
      </c>
      <c r="B38" s="114" t="s">
        <v>248</v>
      </c>
      <c r="C38" s="124">
        <v>200</v>
      </c>
      <c r="D38" s="293">
        <f>'Ведомственная 2019'!G282</f>
        <v>64181</v>
      </c>
    </row>
    <row r="39" spans="1:4" ht="46.5">
      <c r="A39" s="111" t="s">
        <v>212</v>
      </c>
      <c r="B39" s="112" t="s">
        <v>474</v>
      </c>
      <c r="C39" s="124"/>
      <c r="D39" s="298">
        <f>D40</f>
        <v>122900</v>
      </c>
    </row>
    <row r="40" spans="1:4" ht="30.75">
      <c r="A40" s="185" t="s">
        <v>1</v>
      </c>
      <c r="B40" s="114" t="s">
        <v>213</v>
      </c>
      <c r="C40" s="124"/>
      <c r="D40" s="300">
        <f>D41</f>
        <v>122900</v>
      </c>
    </row>
    <row r="41" spans="1:4" ht="30.75">
      <c r="A41" s="115" t="s">
        <v>55</v>
      </c>
      <c r="B41" s="114" t="s">
        <v>213</v>
      </c>
      <c r="C41" s="124">
        <v>600</v>
      </c>
      <c r="D41" s="300">
        <f>'Ведомственная 2019'!G56</f>
        <v>122900</v>
      </c>
    </row>
    <row r="42" spans="1:4" ht="46.5">
      <c r="A42" s="169" t="s">
        <v>630</v>
      </c>
      <c r="B42" s="112" t="s">
        <v>452</v>
      </c>
      <c r="C42" s="125"/>
      <c r="D42" s="298">
        <f>D43+D62</f>
        <v>8873119</v>
      </c>
    </row>
    <row r="43" spans="1:4" ht="30.75">
      <c r="A43" s="123" t="s">
        <v>243</v>
      </c>
      <c r="B43" s="112" t="s">
        <v>511</v>
      </c>
      <c r="C43" s="125"/>
      <c r="D43" s="298">
        <f>D44+D47+D50+D53+D60</f>
        <v>8829119</v>
      </c>
    </row>
    <row r="44" spans="1:4" ht="15">
      <c r="A44" s="115" t="s">
        <v>312</v>
      </c>
      <c r="B44" s="128" t="s">
        <v>267</v>
      </c>
      <c r="C44" s="129"/>
      <c r="D44" s="293">
        <f>D46+D45</f>
        <v>2073901</v>
      </c>
    </row>
    <row r="45" spans="1:4" ht="18.75" customHeight="1">
      <c r="A45" s="115" t="s">
        <v>185</v>
      </c>
      <c r="B45" s="128" t="s">
        <v>267</v>
      </c>
      <c r="C45" s="116">
        <v>200</v>
      </c>
      <c r="D45" s="293">
        <f>'Ведомственная 2019'!G331</f>
        <v>550</v>
      </c>
    </row>
    <row r="46" spans="1:4" ht="15">
      <c r="A46" s="115" t="s">
        <v>327</v>
      </c>
      <c r="B46" s="128" t="s">
        <v>267</v>
      </c>
      <c r="C46" s="116">
        <v>300</v>
      </c>
      <c r="D46" s="293">
        <f>'Ведомственная 2019'!G332</f>
        <v>2073351</v>
      </c>
    </row>
    <row r="47" spans="1:4" ht="30.75">
      <c r="A47" s="115" t="s">
        <v>390</v>
      </c>
      <c r="B47" s="128" t="s">
        <v>268</v>
      </c>
      <c r="C47" s="124"/>
      <c r="D47" s="300">
        <f>D48+D49</f>
        <v>84554</v>
      </c>
    </row>
    <row r="48" spans="1:4" ht="18.75" customHeight="1">
      <c r="A48" s="115" t="s">
        <v>185</v>
      </c>
      <c r="B48" s="128" t="s">
        <v>268</v>
      </c>
      <c r="C48" s="116">
        <v>200</v>
      </c>
      <c r="D48" s="293">
        <f>'Ведомственная 2019'!G314</f>
        <v>1700</v>
      </c>
    </row>
    <row r="49" spans="1:4" ht="15">
      <c r="A49" s="115" t="s">
        <v>327</v>
      </c>
      <c r="B49" s="128" t="s">
        <v>268</v>
      </c>
      <c r="C49" s="116">
        <v>300</v>
      </c>
      <c r="D49" s="293">
        <f>'Ведомственная 2019'!G315</f>
        <v>82854</v>
      </c>
    </row>
    <row r="50" spans="1:4" ht="30.75">
      <c r="A50" s="185" t="s">
        <v>304</v>
      </c>
      <c r="B50" s="128" t="s">
        <v>269</v>
      </c>
      <c r="C50" s="124"/>
      <c r="D50" s="300">
        <f>D52+D51</f>
        <v>176251</v>
      </c>
    </row>
    <row r="51" spans="1:4" ht="18.75" customHeight="1">
      <c r="A51" s="115" t="s">
        <v>185</v>
      </c>
      <c r="B51" s="128" t="s">
        <v>269</v>
      </c>
      <c r="C51" s="124">
        <v>200</v>
      </c>
      <c r="D51" s="293">
        <f>'Ведомственная 2019'!G317</f>
        <v>3100</v>
      </c>
    </row>
    <row r="52" spans="1:4" ht="15">
      <c r="A52" s="115" t="s">
        <v>327</v>
      </c>
      <c r="B52" s="128" t="s">
        <v>269</v>
      </c>
      <c r="C52" s="116">
        <v>300</v>
      </c>
      <c r="D52" s="293">
        <f>'Ведомственная 2019'!G318</f>
        <v>173151</v>
      </c>
    </row>
    <row r="53" spans="1:4" ht="15">
      <c r="A53" s="115" t="s">
        <v>319</v>
      </c>
      <c r="B53" s="128" t="s">
        <v>270</v>
      </c>
      <c r="C53" s="124"/>
      <c r="D53" s="300">
        <f>D54+D57</f>
        <v>5829923</v>
      </c>
    </row>
    <row r="54" spans="1:4" ht="15">
      <c r="A54" s="185" t="s">
        <v>16</v>
      </c>
      <c r="B54" s="128" t="s">
        <v>271</v>
      </c>
      <c r="C54" s="124"/>
      <c r="D54" s="300">
        <f>D55+D56</f>
        <v>4655639</v>
      </c>
    </row>
    <row r="55" spans="1:4" ht="18.75" customHeight="1">
      <c r="A55" s="115" t="s">
        <v>185</v>
      </c>
      <c r="B55" s="128" t="s">
        <v>271</v>
      </c>
      <c r="C55" s="116">
        <v>200</v>
      </c>
      <c r="D55" s="293">
        <f>'Ведомственная 2019'!G321</f>
        <v>84500</v>
      </c>
    </row>
    <row r="56" spans="1:4" ht="15">
      <c r="A56" s="115" t="s">
        <v>327</v>
      </c>
      <c r="B56" s="128" t="s">
        <v>271</v>
      </c>
      <c r="C56" s="116">
        <v>300</v>
      </c>
      <c r="D56" s="293">
        <f>'Ведомственная 2019'!G322</f>
        <v>4571139</v>
      </c>
    </row>
    <row r="57" spans="1:4" ht="15">
      <c r="A57" s="185" t="s">
        <v>56</v>
      </c>
      <c r="B57" s="128" t="s">
        <v>272</v>
      </c>
      <c r="C57" s="124"/>
      <c r="D57" s="293">
        <f>D58+D59</f>
        <v>1174284</v>
      </c>
    </row>
    <row r="58" spans="1:4" ht="18.75" customHeight="1">
      <c r="A58" s="115" t="s">
        <v>185</v>
      </c>
      <c r="B58" s="128" t="s">
        <v>272</v>
      </c>
      <c r="C58" s="116">
        <v>200</v>
      </c>
      <c r="D58" s="293">
        <f>'Ведомственная 2019'!G324</f>
        <v>20900</v>
      </c>
    </row>
    <row r="59" spans="1:4" ht="15">
      <c r="A59" s="115" t="s">
        <v>327</v>
      </c>
      <c r="B59" s="128" t="s">
        <v>272</v>
      </c>
      <c r="C59" s="116">
        <v>300</v>
      </c>
      <c r="D59" s="293">
        <f>'Ведомственная 2019'!G325</f>
        <v>1153384</v>
      </c>
    </row>
    <row r="60" spans="1:4" ht="15">
      <c r="A60" s="121" t="s">
        <v>317</v>
      </c>
      <c r="B60" s="166" t="s">
        <v>244</v>
      </c>
      <c r="C60" s="124"/>
      <c r="D60" s="300">
        <f>D61</f>
        <v>664490</v>
      </c>
    </row>
    <row r="61" spans="1:4" ht="15">
      <c r="A61" s="115" t="s">
        <v>327</v>
      </c>
      <c r="B61" s="166" t="s">
        <v>244</v>
      </c>
      <c r="C61" s="129">
        <v>300</v>
      </c>
      <c r="D61" s="293">
        <f>'Ведомственная 2019'!G269</f>
        <v>664490</v>
      </c>
    </row>
    <row r="62" spans="1:4" ht="30.75">
      <c r="A62" s="107" t="s">
        <v>214</v>
      </c>
      <c r="B62" s="170" t="s">
        <v>475</v>
      </c>
      <c r="C62" s="129"/>
      <c r="D62" s="290">
        <f>D63</f>
        <v>44000</v>
      </c>
    </row>
    <row r="63" spans="1:4" ht="15">
      <c r="A63" s="122" t="s">
        <v>215</v>
      </c>
      <c r="B63" s="128" t="s">
        <v>309</v>
      </c>
      <c r="C63" s="124"/>
      <c r="D63" s="293">
        <f>D64</f>
        <v>44000</v>
      </c>
    </row>
    <row r="64" spans="1:4" ht="18.75" customHeight="1">
      <c r="A64" s="115" t="s">
        <v>185</v>
      </c>
      <c r="B64" s="128" t="s">
        <v>309</v>
      </c>
      <c r="C64" s="129">
        <v>200</v>
      </c>
      <c r="D64" s="293">
        <f>'Ведомственная 2019'!G60</f>
        <v>44000</v>
      </c>
    </row>
    <row r="65" spans="1:4" ht="46.5">
      <c r="A65" s="169" t="s">
        <v>596</v>
      </c>
      <c r="B65" s="112" t="s">
        <v>451</v>
      </c>
      <c r="C65" s="124"/>
      <c r="D65" s="298">
        <f>D66+D69+D72+D75</f>
        <v>5087972</v>
      </c>
    </row>
    <row r="66" spans="1:4" ht="46.5">
      <c r="A66" s="107" t="s">
        <v>245</v>
      </c>
      <c r="B66" s="112" t="s">
        <v>513</v>
      </c>
      <c r="C66" s="124"/>
      <c r="D66" s="298">
        <f>D67</f>
        <v>4012751</v>
      </c>
    </row>
    <row r="67" spans="1:4" ht="30.75">
      <c r="A67" s="185" t="s">
        <v>200</v>
      </c>
      <c r="B67" s="128" t="s">
        <v>246</v>
      </c>
      <c r="C67" s="124"/>
      <c r="D67" s="300">
        <f>D68</f>
        <v>4012751</v>
      </c>
    </row>
    <row r="68" spans="1:4" ht="15">
      <c r="A68" s="115" t="s">
        <v>327</v>
      </c>
      <c r="B68" s="128" t="s">
        <v>246</v>
      </c>
      <c r="C68" s="129">
        <v>300</v>
      </c>
      <c r="D68" s="293">
        <f>'Ведомственная 2019'!G275</f>
        <v>4012751</v>
      </c>
    </row>
    <row r="69" spans="1:4" ht="46.5">
      <c r="A69" s="107" t="s">
        <v>262</v>
      </c>
      <c r="B69" s="126" t="s">
        <v>476</v>
      </c>
      <c r="C69" s="129"/>
      <c r="D69" s="298">
        <f>D70</f>
        <v>5000</v>
      </c>
    </row>
    <row r="70" spans="1:4" ht="15">
      <c r="A70" s="122" t="s">
        <v>215</v>
      </c>
      <c r="B70" s="128" t="s">
        <v>219</v>
      </c>
      <c r="C70" s="124"/>
      <c r="D70" s="300">
        <f>D71</f>
        <v>5000</v>
      </c>
    </row>
    <row r="71" spans="1:4" ht="18.75" customHeight="1">
      <c r="A71" s="115" t="s">
        <v>185</v>
      </c>
      <c r="B71" s="128" t="s">
        <v>219</v>
      </c>
      <c r="C71" s="129">
        <v>200</v>
      </c>
      <c r="D71" s="293">
        <f>'Ведомственная 2019'!G70</f>
        <v>5000</v>
      </c>
    </row>
    <row r="72" spans="1:4" ht="30.75">
      <c r="A72" s="123" t="s">
        <v>218</v>
      </c>
      <c r="B72" s="126" t="s">
        <v>477</v>
      </c>
      <c r="C72" s="129"/>
      <c r="D72" s="290">
        <f>D73</f>
        <v>116000</v>
      </c>
    </row>
    <row r="73" spans="1:4" ht="15">
      <c r="A73" s="122" t="s">
        <v>215</v>
      </c>
      <c r="B73" s="128" t="s">
        <v>220</v>
      </c>
      <c r="C73" s="124"/>
      <c r="D73" s="300">
        <f>D74</f>
        <v>116000</v>
      </c>
    </row>
    <row r="74" spans="1:4" ht="18.75" customHeight="1">
      <c r="A74" s="115" t="s">
        <v>185</v>
      </c>
      <c r="B74" s="128" t="s">
        <v>220</v>
      </c>
      <c r="C74" s="124">
        <v>200</v>
      </c>
      <c r="D74" s="293">
        <f>'Ведомственная 2019'!G73</f>
        <v>116000</v>
      </c>
    </row>
    <row r="75" spans="1:4" ht="46.5">
      <c r="A75" s="123" t="s">
        <v>216</v>
      </c>
      <c r="B75" s="126" t="s">
        <v>478</v>
      </c>
      <c r="C75" s="124"/>
      <c r="D75" s="298">
        <f>D76+D79</f>
        <v>954221</v>
      </c>
    </row>
    <row r="76" spans="1:4" ht="30.75">
      <c r="A76" s="115" t="s">
        <v>0</v>
      </c>
      <c r="B76" s="128" t="s">
        <v>217</v>
      </c>
      <c r="C76" s="124"/>
      <c r="D76" s="300">
        <f>D77+D78</f>
        <v>876600</v>
      </c>
    </row>
    <row r="77" spans="1:4" ht="46.5">
      <c r="A77" s="115" t="s">
        <v>54</v>
      </c>
      <c r="B77" s="128" t="s">
        <v>217</v>
      </c>
      <c r="C77" s="124">
        <v>100</v>
      </c>
      <c r="D77" s="293">
        <f>'Ведомственная 2019'!G64</f>
        <v>874600</v>
      </c>
    </row>
    <row r="78" spans="1:4" ht="18.75" customHeight="1">
      <c r="A78" s="115" t="s">
        <v>185</v>
      </c>
      <c r="B78" s="128" t="s">
        <v>217</v>
      </c>
      <c r="C78" s="124">
        <v>200</v>
      </c>
      <c r="D78" s="293">
        <f>'Ведомственная 2019'!G65</f>
        <v>2000</v>
      </c>
    </row>
    <row r="79" spans="1:4" ht="18.75" customHeight="1">
      <c r="A79" s="241" t="s">
        <v>205</v>
      </c>
      <c r="B79" s="112" t="s">
        <v>581</v>
      </c>
      <c r="C79" s="124"/>
      <c r="D79" s="290">
        <f>D80</f>
        <v>77621</v>
      </c>
    </row>
    <row r="80" spans="1:4" ht="54" customHeight="1">
      <c r="A80" s="115" t="s">
        <v>54</v>
      </c>
      <c r="B80" s="114" t="s">
        <v>581</v>
      </c>
      <c r="C80" s="124">
        <v>100</v>
      </c>
      <c r="D80" s="293">
        <f>'Ведомственная 2019'!G67</f>
        <v>77621</v>
      </c>
    </row>
    <row r="81" spans="1:4" ht="30.75">
      <c r="A81" s="169" t="s">
        <v>650</v>
      </c>
      <c r="B81" s="117" t="s">
        <v>445</v>
      </c>
      <c r="C81" s="125"/>
      <c r="D81" s="298">
        <f>D82+D91+D128</f>
        <v>234883347.68</v>
      </c>
    </row>
    <row r="82" spans="1:4" ht="46.5">
      <c r="A82" s="172" t="s">
        <v>651</v>
      </c>
      <c r="B82" s="112" t="s">
        <v>457</v>
      </c>
      <c r="C82" s="125"/>
      <c r="D82" s="298">
        <f>D83+D88</f>
        <v>5148488</v>
      </c>
    </row>
    <row r="83" spans="1:4" ht="50.25" customHeight="1">
      <c r="A83" s="123" t="s">
        <v>625</v>
      </c>
      <c r="B83" s="112" t="s">
        <v>504</v>
      </c>
      <c r="C83" s="125"/>
      <c r="D83" s="298">
        <f>D84</f>
        <v>5123704</v>
      </c>
    </row>
    <row r="84" spans="1:4" ht="15">
      <c r="A84" s="115" t="s">
        <v>192</v>
      </c>
      <c r="B84" s="128" t="s">
        <v>291</v>
      </c>
      <c r="C84" s="124"/>
      <c r="D84" s="298">
        <f>D85+D86+D87</f>
        <v>5123704</v>
      </c>
    </row>
    <row r="85" spans="1:4" ht="46.5">
      <c r="A85" s="115" t="s">
        <v>54</v>
      </c>
      <c r="B85" s="128" t="s">
        <v>291</v>
      </c>
      <c r="C85" s="129">
        <v>100</v>
      </c>
      <c r="D85" s="293">
        <f>'Ведомственная 2019'!G414</f>
        <v>4803204</v>
      </c>
    </row>
    <row r="86" spans="1:4" ht="19.5" customHeight="1">
      <c r="A86" s="115" t="s">
        <v>185</v>
      </c>
      <c r="B86" s="128" t="s">
        <v>291</v>
      </c>
      <c r="C86" s="129">
        <v>200</v>
      </c>
      <c r="D86" s="293">
        <f>'Ведомственная 2019'!G415</f>
        <v>318149</v>
      </c>
    </row>
    <row r="87" spans="1:4" ht="15">
      <c r="A87" s="115" t="s">
        <v>306</v>
      </c>
      <c r="B87" s="128" t="s">
        <v>291</v>
      </c>
      <c r="C87" s="129">
        <v>800</v>
      </c>
      <c r="D87" s="293">
        <f>'Ведомственная 2019'!G416</f>
        <v>2351</v>
      </c>
    </row>
    <row r="88" spans="1:4" ht="30.75">
      <c r="A88" s="123" t="s">
        <v>290</v>
      </c>
      <c r="B88" s="126" t="s">
        <v>505</v>
      </c>
      <c r="C88" s="129"/>
      <c r="D88" s="298">
        <f>D89</f>
        <v>24784</v>
      </c>
    </row>
    <row r="89" spans="1:4" ht="30.75">
      <c r="A89" s="175" t="s">
        <v>391</v>
      </c>
      <c r="B89" s="128" t="s">
        <v>292</v>
      </c>
      <c r="C89" s="124"/>
      <c r="D89" s="300">
        <f>D90</f>
        <v>24784</v>
      </c>
    </row>
    <row r="90" spans="1:4" ht="46.5">
      <c r="A90" s="115" t="s">
        <v>54</v>
      </c>
      <c r="B90" s="128" t="s">
        <v>292</v>
      </c>
      <c r="C90" s="129">
        <v>100</v>
      </c>
      <c r="D90" s="293">
        <f>'Ведомственная 2019'!G419</f>
        <v>24784</v>
      </c>
    </row>
    <row r="91" spans="1:4" ht="46.5">
      <c r="A91" s="169" t="s">
        <v>619</v>
      </c>
      <c r="B91" s="112" t="s">
        <v>453</v>
      </c>
      <c r="C91" s="125"/>
      <c r="D91" s="298">
        <f>D92+D99+D106+D109+D116+D123</f>
        <v>225319418.68</v>
      </c>
    </row>
    <row r="92" spans="1:4" ht="15">
      <c r="A92" s="123" t="s">
        <v>276</v>
      </c>
      <c r="B92" s="112" t="s">
        <v>496</v>
      </c>
      <c r="C92" s="125"/>
      <c r="D92" s="298">
        <f>D93+D95+D97</f>
        <v>10625375</v>
      </c>
    </row>
    <row r="93" spans="1:4" ht="15">
      <c r="A93" s="107" t="s">
        <v>40</v>
      </c>
      <c r="B93" s="126" t="s">
        <v>293</v>
      </c>
      <c r="C93" s="125"/>
      <c r="D93" s="298">
        <f>D94</f>
        <v>368829</v>
      </c>
    </row>
    <row r="94" spans="1:4" ht="15">
      <c r="A94" s="115" t="s">
        <v>327</v>
      </c>
      <c r="B94" s="128" t="s">
        <v>293</v>
      </c>
      <c r="C94" s="129">
        <v>300</v>
      </c>
      <c r="D94" s="293">
        <f>'Ведомственная 2019'!G432</f>
        <v>368829</v>
      </c>
    </row>
    <row r="95" spans="1:4" ht="78">
      <c r="A95" s="186" t="s">
        <v>254</v>
      </c>
      <c r="B95" s="126" t="s">
        <v>277</v>
      </c>
      <c r="C95" s="125"/>
      <c r="D95" s="298">
        <f>D96</f>
        <v>4220046</v>
      </c>
    </row>
    <row r="96" spans="1:4" ht="30.75">
      <c r="A96" s="115" t="s">
        <v>55</v>
      </c>
      <c r="B96" s="128" t="s">
        <v>277</v>
      </c>
      <c r="C96" s="129">
        <v>600</v>
      </c>
      <c r="D96" s="293">
        <f>'Ведомственная 2019'!G360</f>
        <v>4220046</v>
      </c>
    </row>
    <row r="97" spans="1:4" ht="18.75" customHeight="1">
      <c r="A97" s="107" t="s">
        <v>192</v>
      </c>
      <c r="B97" s="170" t="s">
        <v>278</v>
      </c>
      <c r="C97" s="125"/>
      <c r="D97" s="290">
        <f>D98</f>
        <v>6036500</v>
      </c>
    </row>
    <row r="98" spans="1:4" ht="30.75">
      <c r="A98" s="115" t="s">
        <v>55</v>
      </c>
      <c r="B98" s="166" t="s">
        <v>278</v>
      </c>
      <c r="C98" s="129">
        <v>600</v>
      </c>
      <c r="D98" s="293">
        <f>'Ведомственная 2019'!G362</f>
        <v>6036500</v>
      </c>
    </row>
    <row r="99" spans="1:4" ht="15">
      <c r="A99" s="123" t="s">
        <v>279</v>
      </c>
      <c r="B99" s="170" t="s">
        <v>497</v>
      </c>
      <c r="C99" s="129"/>
      <c r="D99" s="290">
        <f>D100+D102+D104</f>
        <v>198422214.06</v>
      </c>
    </row>
    <row r="100" spans="1:4" ht="78">
      <c r="A100" s="186" t="s">
        <v>180</v>
      </c>
      <c r="B100" s="126" t="s">
        <v>280</v>
      </c>
      <c r="C100" s="125"/>
      <c r="D100" s="298">
        <f>D101</f>
        <v>169099360</v>
      </c>
    </row>
    <row r="101" spans="1:4" ht="30.75">
      <c r="A101" s="115" t="s">
        <v>55</v>
      </c>
      <c r="B101" s="128" t="s">
        <v>280</v>
      </c>
      <c r="C101" s="129">
        <v>600</v>
      </c>
      <c r="D101" s="293">
        <f>'Ведомственная 2019'!G368</f>
        <v>169099360</v>
      </c>
    </row>
    <row r="102" spans="1:4" ht="18.75" customHeight="1">
      <c r="A102" s="107" t="s">
        <v>192</v>
      </c>
      <c r="B102" s="170" t="s">
        <v>281</v>
      </c>
      <c r="C102" s="125"/>
      <c r="D102" s="290">
        <f>D103</f>
        <v>29309604.06</v>
      </c>
    </row>
    <row r="103" spans="1:4" ht="30.75">
      <c r="A103" s="115" t="s">
        <v>55</v>
      </c>
      <c r="B103" s="166" t="s">
        <v>281</v>
      </c>
      <c r="C103" s="129">
        <v>600</v>
      </c>
      <c r="D103" s="293">
        <f>'Ведомственная 2019'!G370</f>
        <v>29309604.06</v>
      </c>
    </row>
    <row r="104" spans="1:4" ht="15">
      <c r="A104" s="238" t="s">
        <v>763</v>
      </c>
      <c r="B104" s="109" t="s">
        <v>762</v>
      </c>
      <c r="C104" s="125"/>
      <c r="D104" s="290">
        <f>D105</f>
        <v>13250</v>
      </c>
    </row>
    <row r="105" spans="1:4" ht="30.75">
      <c r="A105" s="239" t="s">
        <v>55</v>
      </c>
      <c r="B105" s="106" t="s">
        <v>762</v>
      </c>
      <c r="C105" s="116">
        <v>600</v>
      </c>
      <c r="D105" s="293">
        <f>'Ведомственная 2019'!G372</f>
        <v>13250</v>
      </c>
    </row>
    <row r="106" spans="1:4" ht="30.75">
      <c r="A106" s="123" t="s">
        <v>282</v>
      </c>
      <c r="B106" s="126" t="s">
        <v>512</v>
      </c>
      <c r="C106" s="129"/>
      <c r="D106" s="290">
        <f>D107</f>
        <v>8527962</v>
      </c>
    </row>
    <row r="107" spans="1:4" ht="62.25">
      <c r="A107" s="186" t="s">
        <v>27</v>
      </c>
      <c r="B107" s="126" t="s">
        <v>283</v>
      </c>
      <c r="C107" s="125"/>
      <c r="D107" s="298">
        <f>D108</f>
        <v>8527962</v>
      </c>
    </row>
    <row r="108" spans="1:4" ht="15">
      <c r="A108" s="115" t="s">
        <v>327</v>
      </c>
      <c r="B108" s="128" t="s">
        <v>283</v>
      </c>
      <c r="C108" s="129">
        <v>300</v>
      </c>
      <c r="D108" s="293">
        <f>'Ведомственная 2019'!G426</f>
        <v>8527962</v>
      </c>
    </row>
    <row r="109" spans="1:4" ht="15">
      <c r="A109" s="123" t="s">
        <v>284</v>
      </c>
      <c r="B109" s="126" t="s">
        <v>498</v>
      </c>
      <c r="C109" s="129"/>
      <c r="D109" s="290">
        <f>D110+D112+D114</f>
        <v>3726177.62</v>
      </c>
    </row>
    <row r="110" spans="1:4" ht="51" customHeight="1">
      <c r="A110" s="123" t="s">
        <v>755</v>
      </c>
      <c r="B110" s="112" t="s">
        <v>756</v>
      </c>
      <c r="C110" s="119"/>
      <c r="D110" s="290">
        <f>D111</f>
        <v>244209</v>
      </c>
    </row>
    <row r="111" spans="1:4" ht="30.75">
      <c r="A111" s="115" t="s">
        <v>55</v>
      </c>
      <c r="B111" s="114" t="s">
        <v>756</v>
      </c>
      <c r="C111" s="116">
        <v>600</v>
      </c>
      <c r="D111" s="293">
        <f>'Ведомственная 2019'!G375</f>
        <v>244209</v>
      </c>
    </row>
    <row r="112" spans="1:4" ht="46.5">
      <c r="A112" s="123" t="s">
        <v>523</v>
      </c>
      <c r="B112" s="126" t="s">
        <v>12</v>
      </c>
      <c r="C112" s="129"/>
      <c r="D112" s="290">
        <f>D113</f>
        <v>2290652</v>
      </c>
    </row>
    <row r="113" spans="1:4" ht="30.75">
      <c r="A113" s="115" t="s">
        <v>55</v>
      </c>
      <c r="B113" s="128" t="s">
        <v>12</v>
      </c>
      <c r="C113" s="129">
        <v>600</v>
      </c>
      <c r="D113" s="293">
        <f>'Ведомственная 2019'!G377</f>
        <v>2290652</v>
      </c>
    </row>
    <row r="114" spans="1:4" ht="30.75">
      <c r="A114" s="238" t="s">
        <v>797</v>
      </c>
      <c r="B114" s="112" t="s">
        <v>796</v>
      </c>
      <c r="C114" s="119"/>
      <c r="D114" s="290">
        <f>D115</f>
        <v>1191316.62</v>
      </c>
    </row>
    <row r="115" spans="1:4" ht="30.75">
      <c r="A115" s="239" t="s">
        <v>55</v>
      </c>
      <c r="B115" s="114" t="s">
        <v>796</v>
      </c>
      <c r="C115" s="116">
        <v>600</v>
      </c>
      <c r="D115" s="293">
        <f>'Ведомственная 2019'!G379</f>
        <v>1191316.62</v>
      </c>
    </row>
    <row r="116" spans="1:4" ht="15">
      <c r="A116" s="123" t="s">
        <v>285</v>
      </c>
      <c r="B116" s="126" t="s">
        <v>499</v>
      </c>
      <c r="C116" s="129"/>
      <c r="D116" s="290">
        <f>D117+D119+D121</f>
        <v>2712680</v>
      </c>
    </row>
    <row r="117" spans="1:4" ht="30.75">
      <c r="A117" s="123" t="s">
        <v>757</v>
      </c>
      <c r="B117" s="112" t="s">
        <v>758</v>
      </c>
      <c r="C117" s="119"/>
      <c r="D117" s="290">
        <f>D118</f>
        <v>355729</v>
      </c>
    </row>
    <row r="118" spans="1:4" ht="30.75">
      <c r="A118" s="115" t="s">
        <v>55</v>
      </c>
      <c r="B118" s="114" t="s">
        <v>758</v>
      </c>
      <c r="C118" s="124">
        <v>600</v>
      </c>
      <c r="D118" s="293">
        <f>'Ведомственная 2019'!G382</f>
        <v>355729</v>
      </c>
    </row>
    <row r="119" spans="1:4" ht="30.75">
      <c r="A119" s="123" t="s">
        <v>286</v>
      </c>
      <c r="B119" s="112" t="s">
        <v>287</v>
      </c>
      <c r="C119" s="125"/>
      <c r="D119" s="298">
        <f>D120</f>
        <v>2324544</v>
      </c>
    </row>
    <row r="120" spans="1:4" ht="30.75">
      <c r="A120" s="115" t="s">
        <v>55</v>
      </c>
      <c r="B120" s="114" t="s">
        <v>287</v>
      </c>
      <c r="C120" s="124">
        <v>600</v>
      </c>
      <c r="D120" s="293">
        <f>'Ведомственная 2019'!G384</f>
        <v>2324544</v>
      </c>
    </row>
    <row r="121" spans="1:4" ht="30.75">
      <c r="A121" s="107" t="s">
        <v>773</v>
      </c>
      <c r="B121" s="112" t="s">
        <v>772</v>
      </c>
      <c r="C121" s="125"/>
      <c r="D121" s="290">
        <f>D122</f>
        <v>32407</v>
      </c>
    </row>
    <row r="122" spans="1:4" ht="30.75">
      <c r="A122" s="239" t="s">
        <v>55</v>
      </c>
      <c r="B122" s="114" t="s">
        <v>772</v>
      </c>
      <c r="C122" s="124">
        <v>600</v>
      </c>
      <c r="D122" s="293">
        <f>'Ведомственная 2019'!G386</f>
        <v>32407</v>
      </c>
    </row>
    <row r="123" spans="1:4" ht="15">
      <c r="A123" s="238" t="s">
        <v>705</v>
      </c>
      <c r="B123" s="112" t="s">
        <v>703</v>
      </c>
      <c r="C123" s="119"/>
      <c r="D123" s="290">
        <f>D124+D126</f>
        <v>1305010</v>
      </c>
    </row>
    <row r="124" spans="1:4" ht="38.25" customHeight="1">
      <c r="A124" s="238" t="s">
        <v>760</v>
      </c>
      <c r="B124" s="112" t="s">
        <v>759</v>
      </c>
      <c r="C124" s="119"/>
      <c r="D124" s="290">
        <f>D125</f>
        <v>513951</v>
      </c>
    </row>
    <row r="125" spans="1:4" ht="30.75">
      <c r="A125" s="239" t="s">
        <v>55</v>
      </c>
      <c r="B125" s="114" t="s">
        <v>759</v>
      </c>
      <c r="C125" s="124">
        <v>600</v>
      </c>
      <c r="D125" s="293">
        <f>'Ведомственная 2019'!G389</f>
        <v>513951</v>
      </c>
    </row>
    <row r="126" spans="1:4" ht="46.5">
      <c r="A126" s="238" t="s">
        <v>706</v>
      </c>
      <c r="B126" s="112" t="s">
        <v>704</v>
      </c>
      <c r="C126" s="125"/>
      <c r="D126" s="290">
        <f>D127</f>
        <v>791059</v>
      </c>
    </row>
    <row r="127" spans="1:4" ht="30.75">
      <c r="A127" s="239" t="s">
        <v>55</v>
      </c>
      <c r="B127" s="114" t="s">
        <v>704</v>
      </c>
      <c r="C127" s="124">
        <v>600</v>
      </c>
      <c r="D127" s="293">
        <f>'Ведомственная 2019'!G391</f>
        <v>791059</v>
      </c>
    </row>
    <row r="128" spans="1:4" ht="46.5">
      <c r="A128" s="172" t="s">
        <v>620</v>
      </c>
      <c r="B128" s="112" t="s">
        <v>460</v>
      </c>
      <c r="C128" s="125"/>
      <c r="D128" s="298">
        <f>D129</f>
        <v>4415441</v>
      </c>
    </row>
    <row r="129" spans="1:4" ht="30.75">
      <c r="A129" s="172" t="s">
        <v>288</v>
      </c>
      <c r="B129" s="112" t="s">
        <v>500</v>
      </c>
      <c r="C129" s="125"/>
      <c r="D129" s="298">
        <f>D130</f>
        <v>4415441</v>
      </c>
    </row>
    <row r="130" spans="1:4" ht="15">
      <c r="A130" s="115" t="s">
        <v>192</v>
      </c>
      <c r="B130" s="170" t="s">
        <v>289</v>
      </c>
      <c r="C130" s="125"/>
      <c r="D130" s="298">
        <f>D131+D132</f>
        <v>4415441</v>
      </c>
    </row>
    <row r="131" spans="1:4" ht="46.5">
      <c r="A131" s="115" t="s">
        <v>54</v>
      </c>
      <c r="B131" s="166" t="s">
        <v>289</v>
      </c>
      <c r="C131" s="129">
        <v>100</v>
      </c>
      <c r="D131" s="293">
        <f>'Ведомственная 2019'!G397</f>
        <v>4157941</v>
      </c>
    </row>
    <row r="132" spans="1:4" ht="18.75" customHeight="1">
      <c r="A132" s="115" t="s">
        <v>185</v>
      </c>
      <c r="B132" s="166" t="s">
        <v>289</v>
      </c>
      <c r="C132" s="129">
        <v>200</v>
      </c>
      <c r="D132" s="293">
        <f>'Ведомственная 2019'!G398</f>
        <v>257500</v>
      </c>
    </row>
    <row r="133" spans="1:4" ht="30.75">
      <c r="A133" s="107" t="s">
        <v>597</v>
      </c>
      <c r="B133" s="117" t="s">
        <v>435</v>
      </c>
      <c r="C133" s="125"/>
      <c r="D133" s="290">
        <f>D134</f>
        <v>230000</v>
      </c>
    </row>
    <row r="134" spans="1:4" ht="53.25" customHeight="1">
      <c r="A134" s="107" t="s">
        <v>598</v>
      </c>
      <c r="B134" s="112" t="s">
        <v>473</v>
      </c>
      <c r="C134" s="125"/>
      <c r="D134" s="290">
        <f>D135</f>
        <v>230000</v>
      </c>
    </row>
    <row r="135" spans="1:4" ht="46.5">
      <c r="A135" s="107" t="s">
        <v>145</v>
      </c>
      <c r="B135" s="112" t="s">
        <v>479</v>
      </c>
      <c r="C135" s="125"/>
      <c r="D135" s="290">
        <f>D136+D138</f>
        <v>230000</v>
      </c>
    </row>
    <row r="136" spans="1:4" ht="15">
      <c r="A136" s="115" t="s">
        <v>352</v>
      </c>
      <c r="B136" s="114" t="s">
        <v>353</v>
      </c>
      <c r="C136" s="124"/>
      <c r="D136" s="293">
        <f>D137</f>
        <v>144800</v>
      </c>
    </row>
    <row r="137" spans="1:4" ht="18.75" customHeight="1">
      <c r="A137" s="115" t="s">
        <v>185</v>
      </c>
      <c r="B137" s="114" t="s">
        <v>353</v>
      </c>
      <c r="C137" s="124">
        <v>200</v>
      </c>
      <c r="D137" s="293">
        <f>'Ведомственная 2019'!G78</f>
        <v>144800</v>
      </c>
    </row>
    <row r="138" spans="1:4" ht="15">
      <c r="A138" s="115" t="s">
        <v>146</v>
      </c>
      <c r="B138" s="114" t="s">
        <v>147</v>
      </c>
      <c r="C138" s="124"/>
      <c r="D138" s="293">
        <f>D139</f>
        <v>85200</v>
      </c>
    </row>
    <row r="139" spans="1:4" ht="18.75" customHeight="1">
      <c r="A139" s="115" t="s">
        <v>185</v>
      </c>
      <c r="B139" s="114" t="s">
        <v>147</v>
      </c>
      <c r="C139" s="124">
        <v>200</v>
      </c>
      <c r="D139" s="293">
        <f>'Ведомственная 2019'!G80</f>
        <v>85200</v>
      </c>
    </row>
    <row r="140" spans="1:4" ht="50.25" customHeight="1">
      <c r="A140" s="146" t="s">
        <v>682</v>
      </c>
      <c r="B140" s="117" t="s">
        <v>678</v>
      </c>
      <c r="C140" s="124"/>
      <c r="D140" s="290">
        <f>D141</f>
        <v>26462147.2</v>
      </c>
    </row>
    <row r="141" spans="1:4" ht="69" customHeight="1">
      <c r="A141" s="146" t="s">
        <v>683</v>
      </c>
      <c r="B141" s="117" t="s">
        <v>679</v>
      </c>
      <c r="C141" s="124"/>
      <c r="D141" s="290">
        <f>D142+D149</f>
        <v>26462147.2</v>
      </c>
    </row>
    <row r="142" spans="1:4" ht="48.75" customHeight="1">
      <c r="A142" s="146" t="s">
        <v>743</v>
      </c>
      <c r="B142" s="117" t="s">
        <v>742</v>
      </c>
      <c r="C142" s="124"/>
      <c r="D142" s="290">
        <f>D143+D145+D147</f>
        <v>152003</v>
      </c>
    </row>
    <row r="143" spans="1:4" ht="33" customHeight="1">
      <c r="A143" s="146" t="s">
        <v>744</v>
      </c>
      <c r="B143" s="117" t="s">
        <v>746</v>
      </c>
      <c r="C143" s="124"/>
      <c r="D143" s="290">
        <f>D144</f>
        <v>48652</v>
      </c>
    </row>
    <row r="144" spans="1:4" ht="18" customHeight="1">
      <c r="A144" s="145" t="s">
        <v>185</v>
      </c>
      <c r="B144" s="134" t="s">
        <v>746</v>
      </c>
      <c r="C144" s="124">
        <v>200</v>
      </c>
      <c r="D144" s="293">
        <f>'Ведомственная 2019'!G198</f>
        <v>48652</v>
      </c>
    </row>
    <row r="145" spans="1:4" ht="33" customHeight="1">
      <c r="A145" s="146" t="s">
        <v>745</v>
      </c>
      <c r="B145" s="117" t="s">
        <v>747</v>
      </c>
      <c r="C145" s="124"/>
      <c r="D145" s="290">
        <f>D146</f>
        <v>20851</v>
      </c>
    </row>
    <row r="146" spans="1:4" ht="18" customHeight="1">
      <c r="A146" s="145" t="s">
        <v>185</v>
      </c>
      <c r="B146" s="134" t="s">
        <v>747</v>
      </c>
      <c r="C146" s="124">
        <v>200</v>
      </c>
      <c r="D146" s="293">
        <f>'Ведомственная 2019'!G200</f>
        <v>20851</v>
      </c>
    </row>
    <row r="147" spans="1:4" ht="36" customHeight="1">
      <c r="A147" s="238" t="s">
        <v>751</v>
      </c>
      <c r="B147" s="117" t="s">
        <v>750</v>
      </c>
      <c r="C147" s="125"/>
      <c r="D147" s="290">
        <f>D148</f>
        <v>82500</v>
      </c>
    </row>
    <row r="148" spans="1:4" ht="18" customHeight="1">
      <c r="A148" s="239" t="s">
        <v>185</v>
      </c>
      <c r="B148" s="134" t="s">
        <v>750</v>
      </c>
      <c r="C148" s="116">
        <v>200</v>
      </c>
      <c r="D148" s="293">
        <f>'Ведомственная 2019'!G85</f>
        <v>82500</v>
      </c>
    </row>
    <row r="149" spans="1:4" ht="36" customHeight="1">
      <c r="A149" s="146" t="s">
        <v>680</v>
      </c>
      <c r="B149" s="117" t="s">
        <v>681</v>
      </c>
      <c r="C149" s="124"/>
      <c r="D149" s="290">
        <f>D150+D152+D154</f>
        <v>26310144.2</v>
      </c>
    </row>
    <row r="150" spans="1:4" ht="36" customHeight="1">
      <c r="A150" s="146" t="s">
        <v>800</v>
      </c>
      <c r="B150" s="117" t="s">
        <v>799</v>
      </c>
      <c r="C150" s="124"/>
      <c r="D150" s="290">
        <f>D151</f>
        <v>23103121</v>
      </c>
    </row>
    <row r="151" spans="1:4" ht="36" customHeight="1">
      <c r="A151" s="121" t="s">
        <v>670</v>
      </c>
      <c r="B151" s="134" t="s">
        <v>799</v>
      </c>
      <c r="C151" s="124">
        <v>400</v>
      </c>
      <c r="D151" s="293">
        <f>'Ведомственная 2019'!G212</f>
        <v>23103121</v>
      </c>
    </row>
    <row r="152" spans="1:4" ht="36" customHeight="1">
      <c r="A152" s="146" t="s">
        <v>775</v>
      </c>
      <c r="B152" s="117" t="s">
        <v>774</v>
      </c>
      <c r="C152" s="124"/>
      <c r="D152" s="290">
        <f>D153</f>
        <v>2970954</v>
      </c>
    </row>
    <row r="153" spans="1:4" ht="36" customHeight="1">
      <c r="A153" s="121" t="s">
        <v>670</v>
      </c>
      <c r="B153" s="134" t="s">
        <v>774</v>
      </c>
      <c r="C153" s="124">
        <v>400</v>
      </c>
      <c r="D153" s="293">
        <f>'Ведомственная 2019'!G214</f>
        <v>2970954</v>
      </c>
    </row>
    <row r="154" spans="1:4" ht="33" customHeight="1">
      <c r="A154" s="146" t="s">
        <v>749</v>
      </c>
      <c r="B154" s="112" t="s">
        <v>748</v>
      </c>
      <c r="C154" s="124"/>
      <c r="D154" s="290">
        <f>D155</f>
        <v>236069.2</v>
      </c>
    </row>
    <row r="155" spans="1:4" ht="18.75" customHeight="1">
      <c r="A155" s="145" t="s">
        <v>185</v>
      </c>
      <c r="B155" s="114" t="s">
        <v>748</v>
      </c>
      <c r="C155" s="124">
        <v>200</v>
      </c>
      <c r="D155" s="293">
        <f>'Ведомственная 2019'!G216</f>
        <v>236069.2</v>
      </c>
    </row>
    <row r="156" spans="1:4" ht="46.5">
      <c r="A156" s="172" t="s">
        <v>652</v>
      </c>
      <c r="B156" s="117" t="s">
        <v>446</v>
      </c>
      <c r="C156" s="125"/>
      <c r="D156" s="298">
        <f>D157+D165+D172</f>
        <v>3570170</v>
      </c>
    </row>
    <row r="157" spans="1:4" ht="62.25">
      <c r="A157" s="107" t="s">
        <v>622</v>
      </c>
      <c r="B157" s="126" t="s">
        <v>459</v>
      </c>
      <c r="C157" s="125"/>
      <c r="D157" s="298">
        <f>D158+D162</f>
        <v>145000</v>
      </c>
    </row>
    <row r="158" spans="1:4" ht="30.75">
      <c r="A158" s="123" t="s">
        <v>236</v>
      </c>
      <c r="B158" s="126" t="s">
        <v>501</v>
      </c>
      <c r="C158" s="125"/>
      <c r="D158" s="298">
        <f>D159</f>
        <v>93000</v>
      </c>
    </row>
    <row r="159" spans="1:4" ht="15">
      <c r="A159" s="115" t="s">
        <v>22</v>
      </c>
      <c r="B159" s="128" t="s">
        <v>237</v>
      </c>
      <c r="C159" s="124"/>
      <c r="D159" s="300">
        <f>D160+D161</f>
        <v>93000</v>
      </c>
    </row>
    <row r="160" spans="1:4" ht="18.75" customHeight="1">
      <c r="A160" s="115" t="s">
        <v>185</v>
      </c>
      <c r="B160" s="128" t="s">
        <v>237</v>
      </c>
      <c r="C160" s="129">
        <v>200</v>
      </c>
      <c r="D160" s="293">
        <f>'Ведомственная 2019'!G237</f>
        <v>50000</v>
      </c>
    </row>
    <row r="161" spans="1:4" ht="15">
      <c r="A161" s="115" t="s">
        <v>327</v>
      </c>
      <c r="B161" s="128" t="s">
        <v>237</v>
      </c>
      <c r="C161" s="116">
        <v>300</v>
      </c>
      <c r="D161" s="293">
        <f>'Ведомственная 2019'!G238</f>
        <v>43000</v>
      </c>
    </row>
    <row r="162" spans="1:4" ht="46.5">
      <c r="A162" s="123" t="s">
        <v>392</v>
      </c>
      <c r="B162" s="126" t="s">
        <v>502</v>
      </c>
      <c r="C162" s="116"/>
      <c r="D162" s="290">
        <f>D163</f>
        <v>52000</v>
      </c>
    </row>
    <row r="163" spans="1:4" ht="15">
      <c r="A163" s="115" t="s">
        <v>22</v>
      </c>
      <c r="B163" s="128" t="s">
        <v>238</v>
      </c>
      <c r="C163" s="116"/>
      <c r="D163" s="293">
        <f>D164</f>
        <v>52000</v>
      </c>
    </row>
    <row r="164" spans="1:4" ht="18.75" customHeight="1">
      <c r="A164" s="115" t="s">
        <v>185</v>
      </c>
      <c r="B164" s="128" t="s">
        <v>238</v>
      </c>
      <c r="C164" s="116">
        <v>200</v>
      </c>
      <c r="D164" s="293">
        <f>'Ведомственная 2019'!G241</f>
        <v>52000</v>
      </c>
    </row>
    <row r="165" spans="1:4" ht="78">
      <c r="A165" s="107" t="s">
        <v>635</v>
      </c>
      <c r="B165" s="112" t="s">
        <v>449</v>
      </c>
      <c r="C165" s="125"/>
      <c r="D165" s="298">
        <f>D166+D169</f>
        <v>254900</v>
      </c>
    </row>
    <row r="166" spans="1:4" ht="46.5">
      <c r="A166" s="123" t="s">
        <v>393</v>
      </c>
      <c r="B166" s="112" t="s">
        <v>515</v>
      </c>
      <c r="C166" s="125"/>
      <c r="D166" s="298">
        <f>D167</f>
        <v>244900</v>
      </c>
    </row>
    <row r="167" spans="1:4" ht="46.5">
      <c r="A167" s="115" t="s">
        <v>302</v>
      </c>
      <c r="B167" s="114" t="s">
        <v>261</v>
      </c>
      <c r="C167" s="124"/>
      <c r="D167" s="300">
        <f>D168</f>
        <v>244900</v>
      </c>
    </row>
    <row r="168" spans="1:4" ht="18.75" customHeight="1">
      <c r="A168" s="115" t="s">
        <v>185</v>
      </c>
      <c r="B168" s="114" t="s">
        <v>261</v>
      </c>
      <c r="C168" s="129">
        <v>200</v>
      </c>
      <c r="D168" s="293">
        <f>'Ведомственная 2019'!G295</f>
        <v>244900</v>
      </c>
    </row>
    <row r="169" spans="1:4" ht="30.75">
      <c r="A169" s="123" t="s">
        <v>400</v>
      </c>
      <c r="B169" s="112" t="s">
        <v>516</v>
      </c>
      <c r="C169" s="129"/>
      <c r="D169" s="290">
        <f>D170</f>
        <v>10000</v>
      </c>
    </row>
    <row r="170" spans="1:4" ht="46.5">
      <c r="A170" s="115" t="s">
        <v>302</v>
      </c>
      <c r="B170" s="114" t="s">
        <v>399</v>
      </c>
      <c r="C170" s="129"/>
      <c r="D170" s="293">
        <f>D171</f>
        <v>10000</v>
      </c>
    </row>
    <row r="171" spans="1:4" ht="18.75" customHeight="1">
      <c r="A171" s="115" t="s">
        <v>185</v>
      </c>
      <c r="B171" s="114" t="s">
        <v>399</v>
      </c>
      <c r="C171" s="129">
        <v>200</v>
      </c>
      <c r="D171" s="293">
        <f>'Ведомственная 2019'!G298</f>
        <v>10000</v>
      </c>
    </row>
    <row r="172" spans="1:4" ht="62.25">
      <c r="A172" s="172" t="s">
        <v>623</v>
      </c>
      <c r="B172" s="112" t="s">
        <v>458</v>
      </c>
      <c r="C172" s="125"/>
      <c r="D172" s="298">
        <f>D173</f>
        <v>3170270</v>
      </c>
    </row>
    <row r="173" spans="1:4" ht="30.75">
      <c r="A173" s="107" t="s">
        <v>239</v>
      </c>
      <c r="B173" s="112" t="s">
        <v>503</v>
      </c>
      <c r="C173" s="125"/>
      <c r="D173" s="298">
        <f>D174+D179+D176+D182</f>
        <v>3170270</v>
      </c>
    </row>
    <row r="174" spans="1:4" ht="18.75" customHeight="1">
      <c r="A174" s="107" t="s">
        <v>192</v>
      </c>
      <c r="B174" s="112" t="s">
        <v>253</v>
      </c>
      <c r="C174" s="119"/>
      <c r="D174" s="290">
        <f>D175</f>
        <v>2199379</v>
      </c>
    </row>
    <row r="175" spans="1:4" ht="30.75">
      <c r="A175" s="115" t="s">
        <v>55</v>
      </c>
      <c r="B175" s="114" t="s">
        <v>253</v>
      </c>
      <c r="C175" s="116">
        <v>600</v>
      </c>
      <c r="D175" s="293">
        <f>'Ведомственная 2019'!G404</f>
        <v>2199379</v>
      </c>
    </row>
    <row r="176" spans="1:4" ht="15">
      <c r="A176" s="146" t="s">
        <v>753</v>
      </c>
      <c r="B176" s="112" t="s">
        <v>754</v>
      </c>
      <c r="C176" s="116"/>
      <c r="D176" s="290">
        <f>D177+D178</f>
        <v>336955</v>
      </c>
    </row>
    <row r="177" spans="1:4" ht="15">
      <c r="A177" s="115" t="s">
        <v>327</v>
      </c>
      <c r="B177" s="114" t="s">
        <v>754</v>
      </c>
      <c r="C177" s="129">
        <v>300</v>
      </c>
      <c r="D177" s="293">
        <f>'Ведомственная 2019'!G247</f>
        <v>187716</v>
      </c>
    </row>
    <row r="178" spans="1:4" ht="30.75">
      <c r="A178" s="115" t="s">
        <v>55</v>
      </c>
      <c r="B178" s="114" t="s">
        <v>754</v>
      </c>
      <c r="C178" s="124">
        <v>600</v>
      </c>
      <c r="D178" s="293">
        <f>'Ведомственная 2019'!G406</f>
        <v>149239</v>
      </c>
    </row>
    <row r="179" spans="1:4" ht="15">
      <c r="A179" s="107" t="s">
        <v>240</v>
      </c>
      <c r="B179" s="112" t="s">
        <v>242</v>
      </c>
      <c r="C179" s="187"/>
      <c r="D179" s="290">
        <f>D180+D181</f>
        <v>603936</v>
      </c>
    </row>
    <row r="180" spans="1:4" ht="15">
      <c r="A180" s="115" t="s">
        <v>327</v>
      </c>
      <c r="B180" s="114" t="s">
        <v>242</v>
      </c>
      <c r="C180" s="129">
        <v>300</v>
      </c>
      <c r="D180" s="293">
        <f>'Ведомственная 2019'!G249</f>
        <v>336655</v>
      </c>
    </row>
    <row r="181" spans="1:4" ht="30.75">
      <c r="A181" s="115" t="s">
        <v>55</v>
      </c>
      <c r="B181" s="114" t="s">
        <v>242</v>
      </c>
      <c r="C181" s="124">
        <v>600</v>
      </c>
      <c r="D181" s="293">
        <f>'Ведомственная 2019'!G408</f>
        <v>267281</v>
      </c>
    </row>
    <row r="182" spans="1:4" ht="16.5" customHeight="1">
      <c r="A182" s="107" t="s">
        <v>256</v>
      </c>
      <c r="B182" s="109" t="s">
        <v>241</v>
      </c>
      <c r="C182" s="125"/>
      <c r="D182" s="290">
        <f>D183</f>
        <v>30000</v>
      </c>
    </row>
    <row r="183" spans="1:4" ht="16.5" customHeight="1">
      <c r="A183" s="115" t="s">
        <v>185</v>
      </c>
      <c r="B183" s="106" t="s">
        <v>241</v>
      </c>
      <c r="C183" s="150">
        <v>200</v>
      </c>
      <c r="D183" s="293">
        <f>'Ведомственная 2019'!G245</f>
        <v>30000</v>
      </c>
    </row>
    <row r="184" spans="1:4" ht="30.75">
      <c r="A184" s="107" t="s">
        <v>599</v>
      </c>
      <c r="B184" s="140" t="s">
        <v>436</v>
      </c>
      <c r="C184" s="127"/>
      <c r="D184" s="290">
        <f>D185</f>
        <v>45000</v>
      </c>
    </row>
    <row r="185" spans="1:4" ht="46.5">
      <c r="A185" s="107" t="s">
        <v>600</v>
      </c>
      <c r="B185" s="126" t="s">
        <v>472</v>
      </c>
      <c r="C185" s="127"/>
      <c r="D185" s="290">
        <f>D186</f>
        <v>45000</v>
      </c>
    </row>
    <row r="186" spans="1:4" ht="46.5">
      <c r="A186" s="118" t="s">
        <v>34</v>
      </c>
      <c r="B186" s="126" t="s">
        <v>480</v>
      </c>
      <c r="C186" s="127"/>
      <c r="D186" s="290">
        <f>D187</f>
        <v>45000</v>
      </c>
    </row>
    <row r="187" spans="1:4" ht="15">
      <c r="A187" s="115" t="s">
        <v>221</v>
      </c>
      <c r="B187" s="128" t="s">
        <v>222</v>
      </c>
      <c r="C187" s="129"/>
      <c r="D187" s="293">
        <f>D188</f>
        <v>45000</v>
      </c>
    </row>
    <row r="188" spans="1:4" ht="18.75" customHeight="1">
      <c r="A188" s="115" t="s">
        <v>185</v>
      </c>
      <c r="B188" s="128" t="s">
        <v>222</v>
      </c>
      <c r="C188" s="129">
        <v>200</v>
      </c>
      <c r="D188" s="293">
        <f>'Ведомственная 2019'!G90</f>
        <v>45000</v>
      </c>
    </row>
    <row r="189" spans="1:4" ht="30.75">
      <c r="A189" s="169" t="s">
        <v>601</v>
      </c>
      <c r="B189" s="117" t="s">
        <v>437</v>
      </c>
      <c r="C189" s="125"/>
      <c r="D189" s="298">
        <f>D190</f>
        <v>289309</v>
      </c>
    </row>
    <row r="190" spans="1:4" ht="62.25">
      <c r="A190" s="169" t="s">
        <v>653</v>
      </c>
      <c r="B190" s="112" t="s">
        <v>471</v>
      </c>
      <c r="C190" s="125"/>
      <c r="D190" s="298">
        <f>D191</f>
        <v>289309</v>
      </c>
    </row>
    <row r="191" spans="1:4" ht="30.75">
      <c r="A191" s="123" t="s">
        <v>223</v>
      </c>
      <c r="B191" s="112" t="s">
        <v>481</v>
      </c>
      <c r="C191" s="125"/>
      <c r="D191" s="298">
        <f>D192</f>
        <v>289309</v>
      </c>
    </row>
    <row r="192" spans="1:4" ht="15">
      <c r="A192" s="185" t="s">
        <v>2</v>
      </c>
      <c r="B192" s="128" t="s">
        <v>224</v>
      </c>
      <c r="C192" s="124"/>
      <c r="D192" s="300">
        <f>D193+D194</f>
        <v>289309</v>
      </c>
    </row>
    <row r="193" spans="1:4" ht="46.5">
      <c r="A193" s="115" t="s">
        <v>54</v>
      </c>
      <c r="B193" s="128" t="s">
        <v>224</v>
      </c>
      <c r="C193" s="129">
        <v>100</v>
      </c>
      <c r="D193" s="293">
        <f>'Ведомственная 2019'!G95</f>
        <v>262553</v>
      </c>
    </row>
    <row r="194" spans="1:4" ht="18.75" customHeight="1">
      <c r="A194" s="115" t="s">
        <v>185</v>
      </c>
      <c r="B194" s="128" t="s">
        <v>224</v>
      </c>
      <c r="C194" s="129">
        <v>200</v>
      </c>
      <c r="D194" s="293">
        <f>'Ведомственная 2019'!G96</f>
        <v>26756</v>
      </c>
    </row>
    <row r="195" spans="1:4" ht="46.5">
      <c r="A195" s="107" t="s">
        <v>654</v>
      </c>
      <c r="B195" s="112" t="s">
        <v>443</v>
      </c>
      <c r="C195" s="125"/>
      <c r="D195" s="298">
        <f>D196+D204</f>
        <v>13864394.379999999</v>
      </c>
    </row>
    <row r="196" spans="1:4" ht="62.25">
      <c r="A196" s="107" t="s">
        <v>655</v>
      </c>
      <c r="B196" s="112" t="s">
        <v>464</v>
      </c>
      <c r="C196" s="125"/>
      <c r="D196" s="298">
        <f>D197</f>
        <v>13114394.379999999</v>
      </c>
    </row>
    <row r="197" spans="1:4" ht="46.5">
      <c r="A197" s="123" t="s">
        <v>234</v>
      </c>
      <c r="B197" s="112" t="s">
        <v>491</v>
      </c>
      <c r="C197" s="125"/>
      <c r="D197" s="298">
        <f>D198+D200+D202</f>
        <v>13114394.379999999</v>
      </c>
    </row>
    <row r="198" spans="1:4" ht="30.75">
      <c r="A198" s="123" t="s">
        <v>668</v>
      </c>
      <c r="B198" s="112" t="s">
        <v>669</v>
      </c>
      <c r="C198" s="125"/>
      <c r="D198" s="298">
        <f>D199</f>
        <v>9262055.5</v>
      </c>
    </row>
    <row r="199" spans="1:4" ht="15">
      <c r="A199" s="121" t="s">
        <v>670</v>
      </c>
      <c r="B199" s="114" t="s">
        <v>669</v>
      </c>
      <c r="C199" s="124">
        <v>400</v>
      </c>
      <c r="D199" s="300">
        <f>'Ведомственная 2019'!G168</f>
        <v>9262055.5</v>
      </c>
    </row>
    <row r="200" spans="1:4" ht="30.75">
      <c r="A200" s="107" t="s">
        <v>14</v>
      </c>
      <c r="B200" s="126" t="s">
        <v>235</v>
      </c>
      <c r="C200" s="125"/>
      <c r="D200" s="298">
        <f>D201</f>
        <v>3827838.879999999</v>
      </c>
    </row>
    <row r="201" spans="1:4" ht="21" customHeight="1">
      <c r="A201" s="115" t="s">
        <v>185</v>
      </c>
      <c r="B201" s="128" t="s">
        <v>235</v>
      </c>
      <c r="C201" s="124">
        <v>200</v>
      </c>
      <c r="D201" s="293">
        <f>'Ведомственная 2019'!G170</f>
        <v>3827838.879999999</v>
      </c>
    </row>
    <row r="202" spans="1:4" ht="36" customHeight="1">
      <c r="A202" s="199" t="s">
        <v>675</v>
      </c>
      <c r="B202" s="112" t="s">
        <v>674</v>
      </c>
      <c r="C202" s="124"/>
      <c r="D202" s="290">
        <f>D203</f>
        <v>24500</v>
      </c>
    </row>
    <row r="203" spans="1:4" ht="21" customHeight="1">
      <c r="A203" s="145" t="s">
        <v>185</v>
      </c>
      <c r="B203" s="114" t="s">
        <v>674</v>
      </c>
      <c r="C203" s="124">
        <v>200</v>
      </c>
      <c r="D203" s="293">
        <f>'Ведомственная 2019'!G205</f>
        <v>24500</v>
      </c>
    </row>
    <row r="204" spans="1:4" ht="62.25">
      <c r="A204" s="107" t="s">
        <v>615</v>
      </c>
      <c r="B204" s="140" t="s">
        <v>463</v>
      </c>
      <c r="C204" s="124"/>
      <c r="D204" s="290">
        <f>D205</f>
        <v>750000</v>
      </c>
    </row>
    <row r="205" spans="1:4" ht="30.75">
      <c r="A205" s="107" t="s">
        <v>149</v>
      </c>
      <c r="B205" s="112" t="s">
        <v>492</v>
      </c>
      <c r="C205" s="124"/>
      <c r="D205" s="290">
        <f>D206+D208</f>
        <v>750000</v>
      </c>
    </row>
    <row r="206" spans="1:4" ht="30.75">
      <c r="A206" s="115" t="s">
        <v>150</v>
      </c>
      <c r="B206" s="128" t="s">
        <v>151</v>
      </c>
      <c r="C206" s="124"/>
      <c r="D206" s="293">
        <f>D207</f>
        <v>350000</v>
      </c>
    </row>
    <row r="207" spans="1:4" ht="21.75" customHeight="1">
      <c r="A207" s="115" t="s">
        <v>185</v>
      </c>
      <c r="B207" s="128" t="s">
        <v>151</v>
      </c>
      <c r="C207" s="124">
        <v>200</v>
      </c>
      <c r="D207" s="293">
        <f>'Ведомственная 2019'!G174</f>
        <v>350000</v>
      </c>
    </row>
    <row r="208" spans="1:4" ht="21.75" customHeight="1">
      <c r="A208" s="238" t="s">
        <v>672</v>
      </c>
      <c r="B208" s="126" t="s">
        <v>671</v>
      </c>
      <c r="C208" s="125"/>
      <c r="D208" s="290">
        <f>D209</f>
        <v>400000</v>
      </c>
    </row>
    <row r="209" spans="1:4" ht="22.5" customHeight="1">
      <c r="A209" s="239" t="s">
        <v>185</v>
      </c>
      <c r="B209" s="128" t="s">
        <v>671</v>
      </c>
      <c r="C209" s="124">
        <v>200</v>
      </c>
      <c r="D209" s="293">
        <f>'Ведомственная 2019'!G176</f>
        <v>400000</v>
      </c>
    </row>
    <row r="210" spans="1:4" ht="30.75">
      <c r="A210" s="169" t="s">
        <v>633</v>
      </c>
      <c r="B210" s="112" t="s">
        <v>441</v>
      </c>
      <c r="C210" s="125"/>
      <c r="D210" s="298">
        <f>D211+D216</f>
        <v>312200</v>
      </c>
    </row>
    <row r="211" spans="1:4" ht="46.5">
      <c r="A211" s="169" t="s">
        <v>634</v>
      </c>
      <c r="B211" s="112" t="s">
        <v>518</v>
      </c>
      <c r="C211" s="125"/>
      <c r="D211" s="298">
        <f>D212</f>
        <v>292200</v>
      </c>
    </row>
    <row r="212" spans="1:4" ht="30.75">
      <c r="A212" s="169" t="s">
        <v>249</v>
      </c>
      <c r="B212" s="112" t="s">
        <v>521</v>
      </c>
      <c r="C212" s="125"/>
      <c r="D212" s="298">
        <f>D213</f>
        <v>292200</v>
      </c>
    </row>
    <row r="213" spans="1:4" ht="30.75">
      <c r="A213" s="121" t="s">
        <v>354</v>
      </c>
      <c r="B213" s="128" t="s">
        <v>250</v>
      </c>
      <c r="C213" s="124"/>
      <c r="D213" s="300">
        <f>D214+D215</f>
        <v>292200</v>
      </c>
    </row>
    <row r="214" spans="1:4" ht="46.5">
      <c r="A214" s="115" t="s">
        <v>54</v>
      </c>
      <c r="B214" s="128" t="s">
        <v>250</v>
      </c>
      <c r="C214" s="129">
        <v>100</v>
      </c>
      <c r="D214" s="293">
        <f>'Ведомственная 2019'!G287</f>
        <v>290961</v>
      </c>
    </row>
    <row r="215" spans="1:4" ht="18.75" customHeight="1">
      <c r="A215" s="115" t="s">
        <v>185</v>
      </c>
      <c r="B215" s="128" t="s">
        <v>250</v>
      </c>
      <c r="C215" s="129">
        <v>200</v>
      </c>
      <c r="D215" s="293">
        <f>'Ведомственная 2019'!G288</f>
        <v>1239</v>
      </c>
    </row>
    <row r="216" spans="1:4" ht="46.5">
      <c r="A216" s="107" t="s">
        <v>656</v>
      </c>
      <c r="B216" s="126" t="s">
        <v>467</v>
      </c>
      <c r="C216" s="127"/>
      <c r="D216" s="290">
        <f>D217+D220+D223</f>
        <v>20000</v>
      </c>
    </row>
    <row r="217" spans="1:4" ht="30.75">
      <c r="A217" s="107" t="s">
        <v>163</v>
      </c>
      <c r="B217" s="126" t="s">
        <v>486</v>
      </c>
      <c r="C217" s="127"/>
      <c r="D217" s="290">
        <f>D218</f>
        <v>10000</v>
      </c>
    </row>
    <row r="218" spans="1:4" ht="30.75">
      <c r="A218" s="115" t="s">
        <v>307</v>
      </c>
      <c r="B218" s="128" t="s">
        <v>231</v>
      </c>
      <c r="C218" s="129"/>
      <c r="D218" s="293">
        <f>D219</f>
        <v>10000</v>
      </c>
    </row>
    <row r="219" spans="1:4" ht="18.75" customHeight="1">
      <c r="A219" s="115" t="s">
        <v>185</v>
      </c>
      <c r="B219" s="128" t="s">
        <v>231</v>
      </c>
      <c r="C219" s="129">
        <v>200</v>
      </c>
      <c r="D219" s="293">
        <f>'Ведомственная 2019'!G146</f>
        <v>10000</v>
      </c>
    </row>
    <row r="220" spans="1:4" ht="30.75">
      <c r="A220" s="107" t="s">
        <v>230</v>
      </c>
      <c r="B220" s="140" t="s">
        <v>487</v>
      </c>
      <c r="C220" s="127"/>
      <c r="D220" s="290">
        <f>D221</f>
        <v>5000</v>
      </c>
    </row>
    <row r="221" spans="1:4" ht="30.75">
      <c r="A221" s="115" t="s">
        <v>307</v>
      </c>
      <c r="B221" s="114" t="s">
        <v>32</v>
      </c>
      <c r="C221" s="129"/>
      <c r="D221" s="293">
        <f>D222</f>
        <v>5000</v>
      </c>
    </row>
    <row r="222" spans="1:4" ht="18.75" customHeight="1">
      <c r="A222" s="115" t="s">
        <v>185</v>
      </c>
      <c r="B222" s="114" t="s">
        <v>32</v>
      </c>
      <c r="C222" s="129">
        <v>200</v>
      </c>
      <c r="D222" s="293">
        <f>'Ведомственная 2019'!G149</f>
        <v>5000</v>
      </c>
    </row>
    <row r="223" spans="1:4" ht="30.75">
      <c r="A223" s="107" t="s">
        <v>184</v>
      </c>
      <c r="B223" s="117" t="s">
        <v>488</v>
      </c>
      <c r="C223" s="119"/>
      <c r="D223" s="290">
        <f>D224</f>
        <v>5000</v>
      </c>
    </row>
    <row r="224" spans="1:4" ht="30.75">
      <c r="A224" s="115" t="s">
        <v>307</v>
      </c>
      <c r="B224" s="114" t="s">
        <v>183</v>
      </c>
      <c r="C224" s="116"/>
      <c r="D224" s="293">
        <f>D225</f>
        <v>5000</v>
      </c>
    </row>
    <row r="225" spans="1:4" ht="18.75" customHeight="1">
      <c r="A225" s="115" t="s">
        <v>185</v>
      </c>
      <c r="B225" s="114" t="s">
        <v>183</v>
      </c>
      <c r="C225" s="116">
        <v>200</v>
      </c>
      <c r="D225" s="293">
        <f>'Ведомственная 2019'!G152</f>
        <v>5000</v>
      </c>
    </row>
    <row r="226" spans="1:4" ht="46.5">
      <c r="A226" s="172" t="s">
        <v>605</v>
      </c>
      <c r="B226" s="112" t="s">
        <v>440</v>
      </c>
      <c r="C226" s="125"/>
      <c r="D226" s="298">
        <f>D227+D231</f>
        <v>324000</v>
      </c>
    </row>
    <row r="227" spans="1:4" ht="93">
      <c r="A227" s="107" t="s">
        <v>606</v>
      </c>
      <c r="B227" s="117" t="s">
        <v>519</v>
      </c>
      <c r="C227" s="108"/>
      <c r="D227" s="290">
        <f>D228</f>
        <v>40000</v>
      </c>
    </row>
    <row r="228" spans="1:4" ht="30.75">
      <c r="A228" s="118" t="s">
        <v>398</v>
      </c>
      <c r="B228" s="112" t="s">
        <v>520</v>
      </c>
      <c r="C228" s="125"/>
      <c r="D228" s="290">
        <f>D229</f>
        <v>40000</v>
      </c>
    </row>
    <row r="229" spans="1:4" ht="30.75">
      <c r="A229" s="115" t="s">
        <v>59</v>
      </c>
      <c r="B229" s="128" t="s">
        <v>397</v>
      </c>
      <c r="C229" s="135"/>
      <c r="D229" s="293">
        <f>D230</f>
        <v>40000</v>
      </c>
    </row>
    <row r="230" spans="1:4" ht="20.25" customHeight="1">
      <c r="A230" s="115" t="s">
        <v>185</v>
      </c>
      <c r="B230" s="128" t="s">
        <v>397</v>
      </c>
      <c r="C230" s="129">
        <v>200</v>
      </c>
      <c r="D230" s="293">
        <f>'Ведомственная 2019'!G130</f>
        <v>40000</v>
      </c>
    </row>
    <row r="231" spans="1:4" ht="20.25" customHeight="1">
      <c r="A231" s="107" t="s">
        <v>607</v>
      </c>
      <c r="B231" s="112" t="s">
        <v>468</v>
      </c>
      <c r="C231" s="129"/>
      <c r="D231" s="290">
        <f>D232+D235+D238</f>
        <v>284000</v>
      </c>
    </row>
    <row r="232" spans="1:4" ht="30.75">
      <c r="A232" s="123" t="s">
        <v>181</v>
      </c>
      <c r="B232" s="112" t="s">
        <v>483</v>
      </c>
      <c r="C232" s="125"/>
      <c r="D232" s="290">
        <f>D233</f>
        <v>30000</v>
      </c>
    </row>
    <row r="233" spans="1:4" ht="30.75">
      <c r="A233" s="115" t="s">
        <v>59</v>
      </c>
      <c r="B233" s="128" t="s">
        <v>182</v>
      </c>
      <c r="C233" s="135"/>
      <c r="D233" s="293">
        <f>D234</f>
        <v>30000</v>
      </c>
    </row>
    <row r="234" spans="1:4" ht="18" customHeight="1">
      <c r="A234" s="115" t="s">
        <v>185</v>
      </c>
      <c r="B234" s="128" t="s">
        <v>182</v>
      </c>
      <c r="C234" s="129">
        <v>200</v>
      </c>
      <c r="D234" s="293">
        <f>'Ведомственная 2019'!G134</f>
        <v>30000</v>
      </c>
    </row>
    <row r="235" spans="1:4" ht="18" customHeight="1">
      <c r="A235" s="123" t="s">
        <v>228</v>
      </c>
      <c r="B235" s="126" t="s">
        <v>484</v>
      </c>
      <c r="C235" s="129"/>
      <c r="D235" s="290">
        <f>D236</f>
        <v>244000</v>
      </c>
    </row>
    <row r="236" spans="1:4" ht="30.75">
      <c r="A236" s="115" t="s">
        <v>59</v>
      </c>
      <c r="B236" s="128" t="s">
        <v>310</v>
      </c>
      <c r="C236" s="195"/>
      <c r="D236" s="293">
        <f>D237</f>
        <v>244000</v>
      </c>
    </row>
    <row r="237" spans="1:4" ht="18.75" customHeight="1">
      <c r="A237" s="115" t="s">
        <v>185</v>
      </c>
      <c r="B237" s="128" t="s">
        <v>310</v>
      </c>
      <c r="C237" s="129">
        <v>200</v>
      </c>
      <c r="D237" s="293">
        <f>'Ведомственная 2019'!G137</f>
        <v>244000</v>
      </c>
    </row>
    <row r="238" spans="1:4" ht="30.75">
      <c r="A238" s="123" t="s">
        <v>229</v>
      </c>
      <c r="B238" s="126" t="s">
        <v>485</v>
      </c>
      <c r="C238" s="129"/>
      <c r="D238" s="290">
        <f>D239</f>
        <v>10000</v>
      </c>
    </row>
    <row r="239" spans="1:4" ht="30.75">
      <c r="A239" s="115" t="s">
        <v>59</v>
      </c>
      <c r="B239" s="128" t="s">
        <v>311</v>
      </c>
      <c r="C239" s="195"/>
      <c r="D239" s="293">
        <f>D240</f>
        <v>10000</v>
      </c>
    </row>
    <row r="240" spans="1:4" ht="18.75" customHeight="1">
      <c r="A240" s="115" t="s">
        <v>185</v>
      </c>
      <c r="B240" s="128" t="s">
        <v>311</v>
      </c>
      <c r="C240" s="129">
        <v>200</v>
      </c>
      <c r="D240" s="293">
        <f>'Ведомственная 2019'!G140</f>
        <v>10000</v>
      </c>
    </row>
    <row r="241" spans="1:4" ht="46.5">
      <c r="A241" s="172" t="s">
        <v>636</v>
      </c>
      <c r="B241" s="126" t="s">
        <v>429</v>
      </c>
      <c r="C241" s="196"/>
      <c r="D241" s="298">
        <f>D242+D249</f>
        <v>7686971</v>
      </c>
    </row>
    <row r="242" spans="1:4" ht="51.75" customHeight="1">
      <c r="A242" s="169" t="s">
        <v>657</v>
      </c>
      <c r="B242" s="126" t="s">
        <v>448</v>
      </c>
      <c r="C242" s="196"/>
      <c r="D242" s="298">
        <f>D243+D246</f>
        <v>5191331</v>
      </c>
    </row>
    <row r="243" spans="1:4" ht="30.75">
      <c r="A243" s="123" t="s">
        <v>274</v>
      </c>
      <c r="B243" s="126" t="s">
        <v>517</v>
      </c>
      <c r="C243" s="196"/>
      <c r="D243" s="298">
        <f>D244</f>
        <v>4731461</v>
      </c>
    </row>
    <row r="244" spans="1:4" ht="30.75">
      <c r="A244" s="185" t="s">
        <v>257</v>
      </c>
      <c r="B244" s="128" t="s">
        <v>273</v>
      </c>
      <c r="C244" s="195"/>
      <c r="D244" s="300">
        <f>D245</f>
        <v>4731461</v>
      </c>
    </row>
    <row r="245" spans="1:4" ht="15">
      <c r="A245" s="188" t="s">
        <v>326</v>
      </c>
      <c r="B245" s="128" t="s">
        <v>273</v>
      </c>
      <c r="C245" s="129">
        <v>500</v>
      </c>
      <c r="D245" s="293">
        <f>'Ведомственная 2019'!G339</f>
        <v>4731461</v>
      </c>
    </row>
    <row r="246" spans="1:4" ht="54.75" customHeight="1">
      <c r="A246" s="241" t="s">
        <v>685</v>
      </c>
      <c r="B246" s="112" t="s">
        <v>686</v>
      </c>
      <c r="C246" s="119"/>
      <c r="D246" s="290">
        <f>D247</f>
        <v>459870</v>
      </c>
    </row>
    <row r="247" spans="1:4" ht="39" customHeight="1">
      <c r="A247" s="112" t="s">
        <v>687</v>
      </c>
      <c r="B247" s="112" t="s">
        <v>688</v>
      </c>
      <c r="C247" s="119"/>
      <c r="D247" s="290">
        <f>D248</f>
        <v>459870</v>
      </c>
    </row>
    <row r="248" spans="1:4" ht="18" customHeight="1">
      <c r="A248" s="114" t="s">
        <v>326</v>
      </c>
      <c r="B248" s="114" t="s">
        <v>688</v>
      </c>
      <c r="C248" s="116">
        <v>500</v>
      </c>
      <c r="D248" s="293">
        <f>'Ведомственная 2019'!G345</f>
        <v>459870</v>
      </c>
    </row>
    <row r="249" spans="1:4" ht="62.25">
      <c r="A249" s="172" t="s">
        <v>592</v>
      </c>
      <c r="B249" s="126" t="s">
        <v>430</v>
      </c>
      <c r="C249" s="196"/>
      <c r="D249" s="298">
        <f>D250</f>
        <v>2495640</v>
      </c>
    </row>
    <row r="250" spans="1:4" ht="30.75">
      <c r="A250" s="123" t="s">
        <v>394</v>
      </c>
      <c r="B250" s="126" t="s">
        <v>431</v>
      </c>
      <c r="C250" s="196"/>
      <c r="D250" s="298">
        <f>D251</f>
        <v>2495640</v>
      </c>
    </row>
    <row r="251" spans="1:4" ht="15.75" customHeight="1">
      <c r="A251" s="189" t="s">
        <v>205</v>
      </c>
      <c r="B251" s="128" t="s">
        <v>265</v>
      </c>
      <c r="C251" s="195"/>
      <c r="D251" s="300">
        <f>D252+D253</f>
        <v>2495640</v>
      </c>
    </row>
    <row r="252" spans="1:4" ht="46.5">
      <c r="A252" s="115" t="s">
        <v>54</v>
      </c>
      <c r="B252" s="128" t="s">
        <v>265</v>
      </c>
      <c r="C252" s="129">
        <v>100</v>
      </c>
      <c r="D252" s="293">
        <f>'Ведомственная 2019'!G306</f>
        <v>2202040</v>
      </c>
    </row>
    <row r="253" spans="1:4" ht="18.75" customHeight="1">
      <c r="A253" s="115" t="s">
        <v>185</v>
      </c>
      <c r="B253" s="128" t="s">
        <v>265</v>
      </c>
      <c r="C253" s="129">
        <v>200</v>
      </c>
      <c r="D253" s="293">
        <f>'Ведомственная 2019'!G307</f>
        <v>293600</v>
      </c>
    </row>
    <row r="254" spans="1:4" ht="33.75" customHeight="1">
      <c r="A254" s="149" t="s">
        <v>616</v>
      </c>
      <c r="B254" s="117" t="s">
        <v>531</v>
      </c>
      <c r="C254" s="148"/>
      <c r="D254" s="290">
        <f>D255</f>
        <v>4552200.32</v>
      </c>
    </row>
    <row r="255" spans="1:4" ht="52.5" customHeight="1">
      <c r="A255" s="149" t="s">
        <v>617</v>
      </c>
      <c r="B255" s="117" t="s">
        <v>532</v>
      </c>
      <c r="C255" s="148"/>
      <c r="D255" s="290">
        <f>D256</f>
        <v>4552200.32</v>
      </c>
    </row>
    <row r="256" spans="1:4" ht="18.75" customHeight="1">
      <c r="A256" s="111" t="s">
        <v>530</v>
      </c>
      <c r="B256" s="117" t="s">
        <v>533</v>
      </c>
      <c r="C256" s="148"/>
      <c r="D256" s="290">
        <f>D257+D259+D261</f>
        <v>4552200.32</v>
      </c>
    </row>
    <row r="257" spans="1:4" ht="18.75" customHeight="1">
      <c r="A257" s="112" t="s">
        <v>716</v>
      </c>
      <c r="B257" s="117" t="s">
        <v>715</v>
      </c>
      <c r="C257" s="148"/>
      <c r="D257" s="290">
        <f>D258</f>
        <v>3043644.1</v>
      </c>
    </row>
    <row r="258" spans="1:4" ht="18.75" customHeight="1">
      <c r="A258" s="114" t="s">
        <v>326</v>
      </c>
      <c r="B258" s="134" t="s">
        <v>715</v>
      </c>
      <c r="C258" s="147" t="s">
        <v>529</v>
      </c>
      <c r="D258" s="293">
        <f>'Ведомственная 2019'!G221</f>
        <v>3043644.1</v>
      </c>
    </row>
    <row r="259" spans="1:4" ht="18.75" customHeight="1">
      <c r="A259" s="111" t="s">
        <v>536</v>
      </c>
      <c r="B259" s="117" t="s">
        <v>752</v>
      </c>
      <c r="C259" s="147"/>
      <c r="D259" s="290">
        <f>D260</f>
        <v>354499</v>
      </c>
    </row>
    <row r="260" spans="1:4" ht="18.75" customHeight="1">
      <c r="A260" s="114" t="s">
        <v>326</v>
      </c>
      <c r="B260" s="134" t="s">
        <v>752</v>
      </c>
      <c r="C260" s="147" t="s">
        <v>529</v>
      </c>
      <c r="D260" s="293">
        <f>'Ведомственная 2019'!G223</f>
        <v>354499</v>
      </c>
    </row>
    <row r="261" spans="1:4" ht="18.75" customHeight="1">
      <c r="A261" s="112" t="s">
        <v>536</v>
      </c>
      <c r="B261" s="117" t="s">
        <v>586</v>
      </c>
      <c r="C261" s="147"/>
      <c r="D261" s="290">
        <f>D262+D263</f>
        <v>1154057.22</v>
      </c>
    </row>
    <row r="262" spans="1:4" ht="18.75" customHeight="1">
      <c r="A262" s="121" t="s">
        <v>670</v>
      </c>
      <c r="B262" s="134" t="s">
        <v>586</v>
      </c>
      <c r="C262" s="147" t="s">
        <v>761</v>
      </c>
      <c r="D262" s="293">
        <f>'Ведомственная 2019'!G225</f>
        <v>654522</v>
      </c>
    </row>
    <row r="263" spans="1:4" ht="18.75" customHeight="1">
      <c r="A263" s="122" t="s">
        <v>326</v>
      </c>
      <c r="B263" s="134" t="s">
        <v>586</v>
      </c>
      <c r="C263" s="147" t="s">
        <v>529</v>
      </c>
      <c r="D263" s="293">
        <f>'Ведомственная 2019'!G226</f>
        <v>499535.22</v>
      </c>
    </row>
    <row r="264" spans="1:4" ht="30.75">
      <c r="A264" s="169" t="s">
        <v>610</v>
      </c>
      <c r="B264" s="126" t="s">
        <v>442</v>
      </c>
      <c r="C264" s="196"/>
      <c r="D264" s="298">
        <f>D265+D269</f>
        <v>330085</v>
      </c>
    </row>
    <row r="265" spans="1:4" ht="46.5">
      <c r="A265" s="107" t="s">
        <v>611</v>
      </c>
      <c r="B265" s="126" t="s">
        <v>466</v>
      </c>
      <c r="C265" s="196"/>
      <c r="D265" s="298">
        <f>D266</f>
        <v>34000</v>
      </c>
    </row>
    <row r="266" spans="1:4" ht="35.25" customHeight="1">
      <c r="A266" s="123" t="s">
        <v>395</v>
      </c>
      <c r="B266" s="126" t="s">
        <v>489</v>
      </c>
      <c r="C266" s="196"/>
      <c r="D266" s="298">
        <f>D267</f>
        <v>34000</v>
      </c>
    </row>
    <row r="267" spans="1:4" ht="15">
      <c r="A267" s="115" t="s">
        <v>193</v>
      </c>
      <c r="B267" s="166" t="s">
        <v>275</v>
      </c>
      <c r="C267" s="195"/>
      <c r="D267" s="300">
        <f>D268</f>
        <v>34000</v>
      </c>
    </row>
    <row r="268" spans="1:4" ht="30.75">
      <c r="A268" s="115" t="s">
        <v>55</v>
      </c>
      <c r="B268" s="166" t="s">
        <v>275</v>
      </c>
      <c r="C268" s="129">
        <v>600</v>
      </c>
      <c r="D268" s="293">
        <f>'Ведомственная 2019'!G353</f>
        <v>34000</v>
      </c>
    </row>
    <row r="269" spans="1:4" ht="46.5">
      <c r="A269" s="169" t="s">
        <v>658</v>
      </c>
      <c r="B269" s="126" t="s">
        <v>465</v>
      </c>
      <c r="C269" s="196"/>
      <c r="D269" s="298">
        <f>D270</f>
        <v>296085</v>
      </c>
    </row>
    <row r="270" spans="1:4" ht="46.5">
      <c r="A270" s="169" t="s">
        <v>232</v>
      </c>
      <c r="B270" s="126" t="s">
        <v>490</v>
      </c>
      <c r="C270" s="196"/>
      <c r="D270" s="298">
        <f>D271+D274</f>
        <v>296085</v>
      </c>
    </row>
    <row r="271" spans="1:4" ht="15">
      <c r="A271" s="185" t="s">
        <v>3</v>
      </c>
      <c r="B271" s="128" t="s">
        <v>233</v>
      </c>
      <c r="C271" s="195"/>
      <c r="D271" s="300">
        <f>D272+D273</f>
        <v>292200</v>
      </c>
    </row>
    <row r="272" spans="1:4" ht="46.5">
      <c r="A272" s="115" t="s">
        <v>54</v>
      </c>
      <c r="B272" s="128" t="s">
        <v>233</v>
      </c>
      <c r="C272" s="129">
        <v>100</v>
      </c>
      <c r="D272" s="293">
        <f>'Ведомственная 2019'!G159</f>
        <v>290200</v>
      </c>
    </row>
    <row r="273" spans="1:4" ht="18.75" customHeight="1">
      <c r="A273" s="115" t="s">
        <v>185</v>
      </c>
      <c r="B273" s="128" t="s">
        <v>233</v>
      </c>
      <c r="C273" s="129">
        <v>200</v>
      </c>
      <c r="D273" s="293">
        <f>'Ведомственная 2019'!G160</f>
        <v>2000</v>
      </c>
    </row>
    <row r="274" spans="1:4" ht="18.75" customHeight="1">
      <c r="A274" s="241" t="s">
        <v>205</v>
      </c>
      <c r="B274" s="112" t="s">
        <v>582</v>
      </c>
      <c r="C274" s="116"/>
      <c r="D274" s="290">
        <f>D275</f>
        <v>3885</v>
      </c>
    </row>
    <row r="275" spans="1:4" ht="48.75" customHeight="1">
      <c r="A275" s="115" t="s">
        <v>54</v>
      </c>
      <c r="B275" s="114" t="s">
        <v>582</v>
      </c>
      <c r="C275" s="116">
        <v>100</v>
      </c>
      <c r="D275" s="293">
        <f>'Ведомственная 2019'!G162</f>
        <v>3885</v>
      </c>
    </row>
    <row r="276" spans="1:4" ht="30.75">
      <c r="A276" s="107" t="s">
        <v>588</v>
      </c>
      <c r="B276" s="112" t="s">
        <v>444</v>
      </c>
      <c r="C276" s="125"/>
      <c r="D276" s="290">
        <f>D281+D277</f>
        <v>479000</v>
      </c>
    </row>
    <row r="277" spans="1:4" ht="33.75" customHeight="1">
      <c r="A277" s="107" t="s">
        <v>589</v>
      </c>
      <c r="B277" s="112" t="s">
        <v>462</v>
      </c>
      <c r="C277" s="125"/>
      <c r="D277" s="290">
        <f>D278</f>
        <v>230000</v>
      </c>
    </row>
    <row r="278" spans="1:4" ht="30.75">
      <c r="A278" s="107" t="s">
        <v>24</v>
      </c>
      <c r="B278" s="112" t="s">
        <v>493</v>
      </c>
      <c r="C278" s="125"/>
      <c r="D278" s="290">
        <f>D279</f>
        <v>230000</v>
      </c>
    </row>
    <row r="279" spans="1:4" ht="30.75">
      <c r="A279" s="115" t="s">
        <v>25</v>
      </c>
      <c r="B279" s="114" t="s">
        <v>26</v>
      </c>
      <c r="C279" s="124"/>
      <c r="D279" s="293">
        <f>D280</f>
        <v>230000</v>
      </c>
    </row>
    <row r="280" spans="1:4" ht="18.75" customHeight="1">
      <c r="A280" s="115" t="s">
        <v>185</v>
      </c>
      <c r="B280" s="114" t="s">
        <v>26</v>
      </c>
      <c r="C280" s="124">
        <v>200</v>
      </c>
      <c r="D280" s="293">
        <f>'Ведомственная 2019'!G182</f>
        <v>230000</v>
      </c>
    </row>
    <row r="281" spans="1:4" ht="46.5">
      <c r="A281" s="107" t="s">
        <v>590</v>
      </c>
      <c r="B281" s="112" t="s">
        <v>461</v>
      </c>
      <c r="C281" s="125"/>
      <c r="D281" s="290">
        <f>D282+D285+D288</f>
        <v>249000</v>
      </c>
    </row>
    <row r="282" spans="1:4" ht="30.75">
      <c r="A282" s="107" t="s">
        <v>368</v>
      </c>
      <c r="B282" s="112" t="s">
        <v>494</v>
      </c>
      <c r="C282" s="125"/>
      <c r="D282" s="290">
        <f>D283</f>
        <v>140000</v>
      </c>
    </row>
    <row r="283" spans="1:4" ht="30.75">
      <c r="A283" s="115" t="s">
        <v>25</v>
      </c>
      <c r="B283" s="114" t="s">
        <v>148</v>
      </c>
      <c r="C283" s="124"/>
      <c r="D283" s="293">
        <f>D284</f>
        <v>140000</v>
      </c>
    </row>
    <row r="284" spans="1:4" ht="18.75" customHeight="1">
      <c r="A284" s="145" t="s">
        <v>185</v>
      </c>
      <c r="B284" s="114" t="s">
        <v>148</v>
      </c>
      <c r="C284" s="124">
        <v>200</v>
      </c>
      <c r="D284" s="293">
        <f>'Ведомственная 2019'!G186</f>
        <v>140000</v>
      </c>
    </row>
    <row r="285" spans="1:4" ht="83.25" customHeight="1">
      <c r="A285" s="199" t="s">
        <v>417</v>
      </c>
      <c r="B285" s="112" t="s">
        <v>495</v>
      </c>
      <c r="C285" s="125"/>
      <c r="D285" s="290">
        <f>D286</f>
        <v>79000</v>
      </c>
    </row>
    <row r="286" spans="1:4" ht="34.5" customHeight="1">
      <c r="A286" s="115" t="s">
        <v>25</v>
      </c>
      <c r="B286" s="114" t="s">
        <v>418</v>
      </c>
      <c r="C286" s="124"/>
      <c r="D286" s="293">
        <f>D287</f>
        <v>79000</v>
      </c>
    </row>
    <row r="287" spans="1:4" ht="18.75" customHeight="1">
      <c r="A287" s="145" t="s">
        <v>185</v>
      </c>
      <c r="B287" s="114" t="s">
        <v>418</v>
      </c>
      <c r="C287" s="124">
        <v>200</v>
      </c>
      <c r="D287" s="293">
        <f>'Ведомственная 2019'!G189</f>
        <v>79000</v>
      </c>
    </row>
    <row r="288" spans="1:4" ht="66" customHeight="1">
      <c r="A288" s="199" t="s">
        <v>583</v>
      </c>
      <c r="B288" s="112" t="s">
        <v>585</v>
      </c>
      <c r="C288" s="125"/>
      <c r="D288" s="290">
        <f>D289</f>
        <v>30000</v>
      </c>
    </row>
    <row r="289" spans="1:4" ht="34.5" customHeight="1">
      <c r="A289" s="115" t="s">
        <v>25</v>
      </c>
      <c r="B289" s="114" t="s">
        <v>584</v>
      </c>
      <c r="C289" s="124"/>
      <c r="D289" s="293">
        <f>D290</f>
        <v>30000</v>
      </c>
    </row>
    <row r="290" spans="1:4" ht="18.75" customHeight="1">
      <c r="A290" s="145" t="s">
        <v>185</v>
      </c>
      <c r="B290" s="114" t="s">
        <v>584</v>
      </c>
      <c r="C290" s="124">
        <v>200</v>
      </c>
      <c r="D290" s="293">
        <f>'Ведомственная 2019'!G192</f>
        <v>30000</v>
      </c>
    </row>
    <row r="291" spans="1:4" ht="46.5">
      <c r="A291" s="107" t="s">
        <v>603</v>
      </c>
      <c r="B291" s="126" t="s">
        <v>438</v>
      </c>
      <c r="C291" s="127"/>
      <c r="D291" s="290">
        <f>D292</f>
        <v>30000</v>
      </c>
    </row>
    <row r="292" spans="1:4" ht="62.25">
      <c r="A292" s="107" t="s">
        <v>640</v>
      </c>
      <c r="B292" s="126" t="s">
        <v>470</v>
      </c>
      <c r="C292" s="127"/>
      <c r="D292" s="290">
        <f>D293</f>
        <v>30000</v>
      </c>
    </row>
    <row r="293" spans="1:4" ht="46.5">
      <c r="A293" s="107" t="s">
        <v>7</v>
      </c>
      <c r="B293" s="126" t="s">
        <v>482</v>
      </c>
      <c r="C293" s="127"/>
      <c r="D293" s="290">
        <f>D294</f>
        <v>30000</v>
      </c>
    </row>
    <row r="294" spans="1:4" ht="15">
      <c r="A294" s="115" t="s">
        <v>8</v>
      </c>
      <c r="B294" s="128" t="s">
        <v>9</v>
      </c>
      <c r="C294" s="129"/>
      <c r="D294" s="293">
        <f>D295</f>
        <v>30000</v>
      </c>
    </row>
    <row r="295" spans="1:4" ht="15">
      <c r="A295" s="115" t="s">
        <v>327</v>
      </c>
      <c r="B295" s="128" t="s">
        <v>9</v>
      </c>
      <c r="C295" s="129">
        <v>300</v>
      </c>
      <c r="D295" s="293">
        <f>'Ведомственная 2019'!G101</f>
        <v>30000</v>
      </c>
    </row>
    <row r="296" spans="1:4" ht="46.5">
      <c r="A296" s="238" t="s">
        <v>766</v>
      </c>
      <c r="B296" s="112" t="s">
        <v>425</v>
      </c>
      <c r="C296" s="129"/>
      <c r="D296" s="290">
        <f>D297</f>
        <v>373379</v>
      </c>
    </row>
    <row r="297" spans="1:4" ht="78">
      <c r="A297" s="238" t="s">
        <v>767</v>
      </c>
      <c r="B297" s="112" t="s">
        <v>426</v>
      </c>
      <c r="C297" s="129"/>
      <c r="D297" s="290">
        <f>D298</f>
        <v>373379</v>
      </c>
    </row>
    <row r="298" spans="1:4" ht="46.5">
      <c r="A298" s="238" t="s">
        <v>768</v>
      </c>
      <c r="B298" s="112" t="s">
        <v>510</v>
      </c>
      <c r="C298" s="129"/>
      <c r="D298" s="290">
        <f>D299+D301</f>
        <v>373379</v>
      </c>
    </row>
    <row r="299" spans="1:4" ht="36" customHeight="1">
      <c r="A299" s="146" t="s">
        <v>769</v>
      </c>
      <c r="B299" s="117" t="s">
        <v>153</v>
      </c>
      <c r="C299" s="129"/>
      <c r="D299" s="290">
        <f>D300</f>
        <v>344159</v>
      </c>
    </row>
    <row r="300" spans="1:4" ht="18.75" customHeight="1">
      <c r="A300" s="115" t="s">
        <v>185</v>
      </c>
      <c r="B300" s="134" t="s">
        <v>153</v>
      </c>
      <c r="C300" s="129">
        <v>200</v>
      </c>
      <c r="D300" s="293">
        <f>'Ведомственная 2019'!G262</f>
        <v>344159</v>
      </c>
    </row>
    <row r="301" spans="1:4" ht="46.5">
      <c r="A301" s="107" t="s">
        <v>770</v>
      </c>
      <c r="B301" s="112" t="s">
        <v>258</v>
      </c>
      <c r="C301" s="108"/>
      <c r="D301" s="290">
        <f>D302</f>
        <v>29220</v>
      </c>
    </row>
    <row r="302" spans="1:4" ht="46.5">
      <c r="A302" s="115" t="s">
        <v>54</v>
      </c>
      <c r="B302" s="114" t="s">
        <v>258</v>
      </c>
      <c r="C302" s="116">
        <v>100</v>
      </c>
      <c r="D302" s="293">
        <f>'Ведомственная 2019'!G33</f>
        <v>29220</v>
      </c>
    </row>
    <row r="303" spans="1:4" ht="15">
      <c r="A303" s="169" t="s">
        <v>209</v>
      </c>
      <c r="B303" s="126" t="s">
        <v>419</v>
      </c>
      <c r="C303" s="196"/>
      <c r="D303" s="298">
        <f>D304</f>
        <v>1389567</v>
      </c>
    </row>
    <row r="304" spans="1:4" ht="15">
      <c r="A304" s="169" t="s">
        <v>210</v>
      </c>
      <c r="B304" s="126" t="s">
        <v>420</v>
      </c>
      <c r="C304" s="196"/>
      <c r="D304" s="298">
        <f>D305</f>
        <v>1389567</v>
      </c>
    </row>
    <row r="305" spans="1:4" ht="15">
      <c r="A305" s="115" t="s">
        <v>211</v>
      </c>
      <c r="B305" s="166" t="s">
        <v>206</v>
      </c>
      <c r="C305" s="195"/>
      <c r="D305" s="300">
        <f>D306</f>
        <v>1389567</v>
      </c>
    </row>
    <row r="306" spans="1:4" ht="46.5">
      <c r="A306" s="115" t="s">
        <v>54</v>
      </c>
      <c r="B306" s="166" t="s">
        <v>206</v>
      </c>
      <c r="C306" s="129">
        <v>100</v>
      </c>
      <c r="D306" s="292">
        <f>'Ведомственная 2019'!G22</f>
        <v>1389567</v>
      </c>
    </row>
    <row r="307" spans="1:4" ht="15">
      <c r="A307" s="172" t="s">
        <v>37</v>
      </c>
      <c r="B307" s="126" t="s">
        <v>423</v>
      </c>
      <c r="C307" s="196"/>
      <c r="D307" s="298">
        <f>D308</f>
        <v>13041424</v>
      </c>
    </row>
    <row r="308" spans="1:4" ht="15">
      <c r="A308" s="172" t="s">
        <v>39</v>
      </c>
      <c r="B308" s="126" t="s">
        <v>424</v>
      </c>
      <c r="C308" s="196"/>
      <c r="D308" s="298">
        <f>D309</f>
        <v>13041424</v>
      </c>
    </row>
    <row r="309" spans="1:4" ht="15">
      <c r="A309" s="189" t="s">
        <v>205</v>
      </c>
      <c r="B309" s="128" t="s">
        <v>10</v>
      </c>
      <c r="C309" s="129"/>
      <c r="D309" s="293">
        <f>D310+D311</f>
        <v>13041424</v>
      </c>
    </row>
    <row r="310" spans="1:4" ht="46.5">
      <c r="A310" s="115" t="s">
        <v>54</v>
      </c>
      <c r="B310" s="128" t="s">
        <v>10</v>
      </c>
      <c r="C310" s="129">
        <v>100</v>
      </c>
      <c r="D310" s="293">
        <f>'Ведомственная 2019'!G27</f>
        <v>12328318</v>
      </c>
    </row>
    <row r="311" spans="1:4" ht="18.75" customHeight="1">
      <c r="A311" s="115" t="s">
        <v>185</v>
      </c>
      <c r="B311" s="128" t="s">
        <v>10</v>
      </c>
      <c r="C311" s="129">
        <v>200</v>
      </c>
      <c r="D311" s="293">
        <f>'Ведомственная 2019'!G28</f>
        <v>713106</v>
      </c>
    </row>
    <row r="312" spans="1:4" ht="30.75">
      <c r="A312" s="172" t="s">
        <v>203</v>
      </c>
      <c r="B312" s="126" t="s">
        <v>421</v>
      </c>
      <c r="C312" s="196"/>
      <c r="D312" s="298">
        <f>D313</f>
        <v>1287666</v>
      </c>
    </row>
    <row r="313" spans="1:4" ht="15">
      <c r="A313" s="172" t="s">
        <v>204</v>
      </c>
      <c r="B313" s="126" t="s">
        <v>422</v>
      </c>
      <c r="C313" s="196"/>
      <c r="D313" s="298">
        <f>D314</f>
        <v>1287666</v>
      </c>
    </row>
    <row r="314" spans="1:4" ht="15">
      <c r="A314" s="189" t="s">
        <v>205</v>
      </c>
      <c r="B314" s="166" t="s">
        <v>263</v>
      </c>
      <c r="C314" s="129"/>
      <c r="D314" s="293">
        <f>D315+D316</f>
        <v>1287666</v>
      </c>
    </row>
    <row r="315" spans="1:4" ht="46.5">
      <c r="A315" s="115" t="s">
        <v>54</v>
      </c>
      <c r="B315" s="166" t="s">
        <v>263</v>
      </c>
      <c r="C315" s="129">
        <v>100</v>
      </c>
      <c r="D315" s="293">
        <f>'Ведомственная 2019'!G472</f>
        <v>1234166</v>
      </c>
    </row>
    <row r="316" spans="1:4" ht="18.75" customHeight="1">
      <c r="A316" s="115" t="s">
        <v>185</v>
      </c>
      <c r="B316" s="166" t="s">
        <v>263</v>
      </c>
      <c r="C316" s="116">
        <v>200</v>
      </c>
      <c r="D316" s="293">
        <f>'Ведомственная 2019'!G473</f>
        <v>53500</v>
      </c>
    </row>
    <row r="317" spans="1:4" ht="30.75">
      <c r="A317" s="107" t="s">
        <v>61</v>
      </c>
      <c r="B317" s="126" t="s">
        <v>439</v>
      </c>
      <c r="C317" s="196"/>
      <c r="D317" s="298">
        <f>D318</f>
        <v>1782087.1600000001</v>
      </c>
    </row>
    <row r="318" spans="1:4" ht="15">
      <c r="A318" s="238" t="s">
        <v>587</v>
      </c>
      <c r="B318" s="126" t="s">
        <v>469</v>
      </c>
      <c r="C318" s="196"/>
      <c r="D318" s="298">
        <f>D319</f>
        <v>1782087.1600000001</v>
      </c>
    </row>
    <row r="319" spans="1:4" ht="15">
      <c r="A319" s="165" t="s">
        <v>522</v>
      </c>
      <c r="B319" s="128" t="s">
        <v>225</v>
      </c>
      <c r="C319" s="196"/>
      <c r="D319" s="298">
        <f>D320+D321</f>
        <v>1782087.1600000001</v>
      </c>
    </row>
    <row r="320" spans="1:4" ht="15">
      <c r="A320" s="115" t="s">
        <v>185</v>
      </c>
      <c r="B320" s="128" t="s">
        <v>225</v>
      </c>
      <c r="C320" s="116">
        <v>200</v>
      </c>
      <c r="D320" s="300">
        <f>'Ведомственная 2019'!G105</f>
        <v>6000</v>
      </c>
    </row>
    <row r="321" spans="1:4" ht="15">
      <c r="A321" s="115" t="s">
        <v>306</v>
      </c>
      <c r="B321" s="128" t="s">
        <v>225</v>
      </c>
      <c r="C321" s="129">
        <v>800</v>
      </c>
      <c r="D321" s="293">
        <f>'Ведомственная 2019'!G106</f>
        <v>1776087.1600000001</v>
      </c>
    </row>
    <row r="322" spans="1:4" ht="15">
      <c r="A322" s="107" t="s">
        <v>38</v>
      </c>
      <c r="B322" s="126" t="s">
        <v>427</v>
      </c>
      <c r="C322" s="196"/>
      <c r="D322" s="298">
        <f>D323</f>
        <v>14222941.67</v>
      </c>
    </row>
    <row r="323" spans="1:4" ht="15">
      <c r="A323" s="107" t="s">
        <v>396</v>
      </c>
      <c r="B323" s="126" t="s">
        <v>428</v>
      </c>
      <c r="C323" s="196"/>
      <c r="D323" s="298">
        <f>D324+D327+D329+D331+D334+D338+D342+D344+D340</f>
        <v>14222941.67</v>
      </c>
    </row>
    <row r="324" spans="1:4" ht="30.75">
      <c r="A324" s="107" t="s">
        <v>330</v>
      </c>
      <c r="B324" s="126" t="s">
        <v>207</v>
      </c>
      <c r="C324" s="173"/>
      <c r="D324" s="290">
        <f>D325+D326</f>
        <v>292200</v>
      </c>
    </row>
    <row r="325" spans="1:4" ht="46.5">
      <c r="A325" s="115" t="s">
        <v>54</v>
      </c>
      <c r="B325" s="128" t="s">
        <v>207</v>
      </c>
      <c r="C325" s="129">
        <v>100</v>
      </c>
      <c r="D325" s="293">
        <f>'Ведомственная 2019'!G37</f>
        <v>290200</v>
      </c>
    </row>
    <row r="326" spans="1:4" ht="18" customHeight="1">
      <c r="A326" s="115" t="s">
        <v>185</v>
      </c>
      <c r="B326" s="128" t="s">
        <v>207</v>
      </c>
      <c r="C326" s="129">
        <v>200</v>
      </c>
      <c r="D326" s="293">
        <f>'Ведомственная 2019'!G38</f>
        <v>2000</v>
      </c>
    </row>
    <row r="327" spans="1:4" ht="18" customHeight="1">
      <c r="A327" s="241" t="s">
        <v>205</v>
      </c>
      <c r="B327" s="112" t="s">
        <v>580</v>
      </c>
      <c r="C327" s="119"/>
      <c r="D327" s="290">
        <f>D328</f>
        <v>13994</v>
      </c>
    </row>
    <row r="328" spans="1:4" ht="52.5" customHeight="1">
      <c r="A328" s="115" t="s">
        <v>54</v>
      </c>
      <c r="B328" s="114" t="s">
        <v>580</v>
      </c>
      <c r="C328" s="116">
        <v>100</v>
      </c>
      <c r="D328" s="293">
        <f>'Ведомственная 2019'!G40</f>
        <v>13994</v>
      </c>
    </row>
    <row r="329" spans="1:4" ht="35.25" customHeight="1">
      <c r="A329" s="279" t="s">
        <v>782</v>
      </c>
      <c r="B329" s="280" t="s">
        <v>783</v>
      </c>
      <c r="C329" s="116"/>
      <c r="D329" s="290">
        <f>D330</f>
        <v>3650</v>
      </c>
    </row>
    <row r="330" spans="1:4" ht="19.5" customHeight="1">
      <c r="A330" s="279" t="s">
        <v>185</v>
      </c>
      <c r="B330" s="280" t="s">
        <v>783</v>
      </c>
      <c r="C330" s="116">
        <v>200</v>
      </c>
      <c r="D330" s="293">
        <f>'Ведомственная 2019'!G45</f>
        <v>3650</v>
      </c>
    </row>
    <row r="331" spans="1:4" ht="36" customHeight="1">
      <c r="A331" s="186" t="s">
        <v>667</v>
      </c>
      <c r="B331" s="112" t="s">
        <v>259</v>
      </c>
      <c r="C331" s="269"/>
      <c r="D331" s="290">
        <f>D332+D333</f>
        <v>2886632</v>
      </c>
    </row>
    <row r="332" spans="1:4" ht="53.25" customHeight="1">
      <c r="A332" s="115" t="s">
        <v>54</v>
      </c>
      <c r="B332" s="114" t="s">
        <v>259</v>
      </c>
      <c r="C332" s="116">
        <v>100</v>
      </c>
      <c r="D332" s="293">
        <f>'Ведомственная 2019'!G110</f>
        <v>979357</v>
      </c>
    </row>
    <row r="333" spans="1:4" ht="18" customHeight="1">
      <c r="A333" s="115" t="s">
        <v>185</v>
      </c>
      <c r="B333" s="114" t="s">
        <v>259</v>
      </c>
      <c r="C333" s="116">
        <v>200</v>
      </c>
      <c r="D333" s="293">
        <f>'Ведомственная 2019'!G111</f>
        <v>1907275</v>
      </c>
    </row>
    <row r="334" spans="1:4" ht="19.5" customHeight="1">
      <c r="A334" s="107" t="s">
        <v>192</v>
      </c>
      <c r="B334" s="112" t="s">
        <v>226</v>
      </c>
      <c r="C334" s="132"/>
      <c r="D334" s="290">
        <f>D335+D336+D337</f>
        <v>10008640</v>
      </c>
    </row>
    <row r="335" spans="1:4" ht="51.75" customHeight="1">
      <c r="A335" s="115" t="s">
        <v>54</v>
      </c>
      <c r="B335" s="114" t="s">
        <v>226</v>
      </c>
      <c r="C335" s="133" t="s">
        <v>195</v>
      </c>
      <c r="D335" s="293">
        <f>'Ведомственная 2019'!G113</f>
        <v>6390096</v>
      </c>
    </row>
    <row r="336" spans="1:4" ht="18" customHeight="1">
      <c r="A336" s="115" t="s">
        <v>185</v>
      </c>
      <c r="B336" s="114" t="s">
        <v>226</v>
      </c>
      <c r="C336" s="133" t="s">
        <v>196</v>
      </c>
      <c r="D336" s="293">
        <f>'Ведомственная 2019'!G114</f>
        <v>3557609</v>
      </c>
    </row>
    <row r="337" spans="1:4" ht="18" customHeight="1">
      <c r="A337" s="115" t="s">
        <v>306</v>
      </c>
      <c r="B337" s="114" t="s">
        <v>226</v>
      </c>
      <c r="C337" s="133" t="s">
        <v>189</v>
      </c>
      <c r="D337" s="293">
        <f>'Ведомственная 2019'!G115</f>
        <v>60935</v>
      </c>
    </row>
    <row r="338" spans="1:4" ht="18" customHeight="1">
      <c r="A338" s="118" t="s">
        <v>60</v>
      </c>
      <c r="B338" s="112" t="s">
        <v>227</v>
      </c>
      <c r="C338" s="108"/>
      <c r="D338" s="290">
        <f>D339</f>
        <v>180000</v>
      </c>
    </row>
    <row r="339" spans="1:4" ht="18" customHeight="1">
      <c r="A339" s="115" t="s">
        <v>185</v>
      </c>
      <c r="B339" s="114" t="s">
        <v>227</v>
      </c>
      <c r="C339" s="116">
        <v>200</v>
      </c>
      <c r="D339" s="293">
        <f>'Ведомственная 2019'!G117+'Ведомственная 2019'!G478</f>
        <v>180000</v>
      </c>
    </row>
    <row r="340" spans="1:4" ht="49.5" customHeight="1">
      <c r="A340" s="146" t="s">
        <v>676</v>
      </c>
      <c r="B340" s="117" t="s">
        <v>677</v>
      </c>
      <c r="C340" s="147"/>
      <c r="D340" s="290">
        <f>D341</f>
        <v>462383.72</v>
      </c>
    </row>
    <row r="341" spans="1:4" ht="18" customHeight="1">
      <c r="A341" s="122" t="s">
        <v>326</v>
      </c>
      <c r="B341" s="134" t="s">
        <v>677</v>
      </c>
      <c r="C341" s="147" t="s">
        <v>529</v>
      </c>
      <c r="D341" s="293">
        <f>'Ведомственная 2019'!G230</f>
        <v>462383.72</v>
      </c>
    </row>
    <row r="342" spans="1:4" ht="36.75" customHeight="1">
      <c r="A342" s="107" t="s">
        <v>660</v>
      </c>
      <c r="B342" s="112" t="s">
        <v>661</v>
      </c>
      <c r="C342" s="119"/>
      <c r="D342" s="290">
        <f>D343</f>
        <v>342441.95</v>
      </c>
    </row>
    <row r="343" spans="1:4" ht="18" customHeight="1">
      <c r="A343" s="122" t="s">
        <v>326</v>
      </c>
      <c r="B343" s="114" t="s">
        <v>661</v>
      </c>
      <c r="C343" s="116">
        <v>500</v>
      </c>
      <c r="D343" s="293">
        <f>'Ведомственная 2019'!G119</f>
        <v>342441.95</v>
      </c>
    </row>
    <row r="344" spans="1:4" ht="80.25" customHeight="1">
      <c r="A344" s="107" t="s">
        <v>663</v>
      </c>
      <c r="B344" s="112" t="s">
        <v>662</v>
      </c>
      <c r="C344" s="119"/>
      <c r="D344" s="290">
        <f>D345</f>
        <v>33000</v>
      </c>
    </row>
    <row r="345" spans="1:4" ht="18" customHeight="1">
      <c r="A345" s="122" t="s">
        <v>326</v>
      </c>
      <c r="B345" s="114" t="s">
        <v>662</v>
      </c>
      <c r="C345" s="116">
        <v>500</v>
      </c>
      <c r="D345" s="293">
        <f>'Ведомственная 2019'!G255</f>
        <v>33000</v>
      </c>
    </row>
    <row r="346" spans="1:4" ht="15">
      <c r="A346" s="107" t="s">
        <v>158</v>
      </c>
      <c r="B346" s="126" t="s">
        <v>432</v>
      </c>
      <c r="C346" s="196"/>
      <c r="D346" s="298">
        <f>D347</f>
        <v>230000</v>
      </c>
    </row>
    <row r="347" spans="1:4" ht="15">
      <c r="A347" s="190" t="s">
        <v>6</v>
      </c>
      <c r="B347" s="126" t="s">
        <v>433</v>
      </c>
      <c r="C347" s="196"/>
      <c r="D347" s="298">
        <f>D348+D350</f>
        <v>230000</v>
      </c>
    </row>
    <row r="348" spans="1:4" ht="15">
      <c r="A348" s="282" t="s">
        <v>784</v>
      </c>
      <c r="B348" s="283" t="s">
        <v>785</v>
      </c>
      <c r="C348" s="105"/>
      <c r="D348" s="298">
        <f>D349</f>
        <v>30000</v>
      </c>
    </row>
    <row r="349" spans="1:4" ht="15">
      <c r="A349" s="275" t="s">
        <v>327</v>
      </c>
      <c r="B349" s="280" t="s">
        <v>785</v>
      </c>
      <c r="C349" s="116">
        <v>300</v>
      </c>
      <c r="D349" s="298">
        <f>'Ведомственная 2019'!G123</f>
        <v>30000</v>
      </c>
    </row>
    <row r="350" spans="1:4" ht="15">
      <c r="A350" s="190" t="s">
        <v>6</v>
      </c>
      <c r="B350" s="126" t="s">
        <v>208</v>
      </c>
      <c r="C350" s="173"/>
      <c r="D350" s="290">
        <f>D351</f>
        <v>200000</v>
      </c>
    </row>
    <row r="351" spans="1:4" ht="15">
      <c r="A351" s="115" t="s">
        <v>306</v>
      </c>
      <c r="B351" s="128" t="s">
        <v>208</v>
      </c>
      <c r="C351" s="129">
        <v>800</v>
      </c>
      <c r="D351" s="293">
        <f>'Ведомственная 2019'!G50</f>
        <v>200000</v>
      </c>
    </row>
  </sheetData>
  <sheetProtection/>
  <mergeCells count="4">
    <mergeCell ref="B2:D2"/>
    <mergeCell ref="B3:D3"/>
    <mergeCell ref="A5:D5"/>
    <mergeCell ref="A6:D6"/>
  </mergeCells>
  <printOptions/>
  <pageMargins left="0.7086614173228347" right="0.7086614173228347" top="0.7480314960629921" bottom="0.7480314960629921" header="0.31496062992125984" footer="0.31496062992125984"/>
  <pageSetup horizontalDpi="600" verticalDpi="600" orientation="portrait"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User</cp:lastModifiedBy>
  <cp:lastPrinted>2019-09-04T11:08:37Z</cp:lastPrinted>
  <dcterms:created xsi:type="dcterms:W3CDTF">2006-02-22T11:09:57Z</dcterms:created>
  <dcterms:modified xsi:type="dcterms:W3CDTF">2019-09-19T11:35:13Z</dcterms:modified>
  <cp:category/>
  <cp:version/>
  <cp:contentType/>
  <cp:contentStatus/>
</cp:coreProperties>
</file>