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3"/>
  </bookViews>
  <sheets>
    <sheet name="источники 2019" sheetId="1" r:id="rId1"/>
    <sheet name="Доходы 2019" sheetId="2" r:id="rId2"/>
    <sheet name="РзПр 2019" sheetId="3" r:id="rId3"/>
    <sheet name="Ведомственная 2019" sheetId="4" r:id="rId4"/>
    <sheet name="Программы 2019" sheetId="5" r:id="rId5"/>
  </sheets>
  <definedNames>
    <definedName name="_xlnm._FilterDatabase" localSheetId="3" hidden="1">'Ведомственная 2019'!$A$14:$G$475</definedName>
    <definedName name="_xlnm._FilterDatabase" localSheetId="4" hidden="1">'Программы 2019'!$B$9:$C$348</definedName>
    <definedName name="_xlnm._FilterDatabase" localSheetId="2" hidden="1">'РзПр 2019'!$B$10:$E$431</definedName>
    <definedName name="_xlnm.Print_Titles" localSheetId="3">'Ведомственная 2019'!$12:$14</definedName>
    <definedName name="_xlnm.Print_Titles" localSheetId="1">'Доходы 2019'!$9:$9</definedName>
    <definedName name="_xlnm.Print_Titles" localSheetId="4">'Программы 2019'!$7:$7</definedName>
    <definedName name="_xlnm.Print_Titles" localSheetId="2">'РзПр 2019'!$8:$8</definedName>
    <definedName name="_xlnm.Print_Area" localSheetId="3">'Ведомственная 2019'!$A$1:$G$475</definedName>
    <definedName name="_xlnm.Print_Area" localSheetId="1">'Доходы 2019'!$A$1:$C$131</definedName>
    <definedName name="_xlnm.Print_Area" localSheetId="0">'источники 2019'!$A$1:$C$25</definedName>
    <definedName name="_xlnm.Print_Area" localSheetId="4">'Программы 2019'!$A$1:$D$348</definedName>
    <definedName name="_xlnm.Print_Area" localSheetId="2">'РзПр 2019'!$A$1:$F$437</definedName>
  </definedNames>
  <calcPr fullCalcOnLoad="1"/>
</workbook>
</file>

<file path=xl/sharedStrings.xml><?xml version="1.0" encoding="utf-8"?>
<sst xmlns="http://schemas.openxmlformats.org/spreadsheetml/2006/main" count="4895" uniqueCount="803">
  <si>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</si>
  <si>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</si>
  <si>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</si>
  <si>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</si>
  <si>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</si>
  <si>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</si>
  <si>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</si>
  <si>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</si>
  <si>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Создание комплексной системы мер по профилактике потребления наркотиков</t>
  </si>
  <si>
    <t>21 2 01 С1486</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</si>
  <si>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</si>
  <si>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</si>
  <si>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</si>
  <si>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</si>
  <si>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</si>
  <si>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</si>
  <si>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</si>
  <si>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</si>
  <si>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</si>
  <si>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</si>
  <si>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</si>
  <si>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</si>
  <si>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</si>
  <si>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</si>
  <si>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</si>
  <si>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</si>
  <si>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</si>
  <si>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</si>
  <si>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</si>
  <si>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</si>
  <si>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</si>
  <si>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</si>
  <si>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</si>
  <si>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</si>
  <si>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</si>
  <si>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</si>
  <si>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</si>
  <si>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</si>
  <si>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</si>
  <si>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</si>
  <si>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</si>
  <si>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</si>
  <si>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</si>
  <si>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</si>
  <si>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</si>
  <si>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</si>
  <si>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</si>
  <si>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</si>
  <si>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</si>
  <si>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</si>
  <si>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</si>
  <si>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</si>
  <si>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</si>
  <si>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</si>
  <si>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</si>
  <si>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</si>
  <si>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</si>
  <si>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</si>
  <si>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</si>
  <si>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</si>
  <si>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</si>
  <si>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</si>
  <si>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</si>
  <si>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 xml:space="preserve"> к решению Представительного Собрания </t>
  </si>
  <si>
    <t xml:space="preserve">"О бюджете муниципального района «Льговский район» </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</si>
  <si>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</si>
  <si>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</si>
  <si>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</si>
  <si>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</si>
  <si>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</si>
  <si>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</si>
  <si>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</si>
  <si>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</si>
  <si>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</si>
  <si>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</si>
  <si>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</si>
  <si>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</si>
  <si>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</si>
  <si>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</si>
  <si>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</si>
  <si>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</si>
  <si>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</si>
  <si>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</si>
  <si>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</si>
  <si>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</si>
  <si>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</si>
  <si>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</si>
  <si>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</si>
  <si>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</si>
  <si>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</si>
  <si>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</si>
  <si>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</si>
  <si>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</si>
  <si>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</si>
  <si>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</si>
  <si>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</si>
  <si>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</si>
  <si>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</si>
  <si>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</si>
  <si>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</si>
  <si>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1 05 03000 00 0000 110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</si>
  <si>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</si>
  <si>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</si>
  <si>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</si>
  <si>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</si>
  <si>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</si>
  <si>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</si>
  <si>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</si>
  <si>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</si>
  <si>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</si>
  <si>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</si>
  <si>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</si>
  <si>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</si>
  <si>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</si>
  <si>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</si>
  <si>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</si>
  <si>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</si>
  <si>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</si>
  <si>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</si>
  <si>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</si>
  <si>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</si>
  <si>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</si>
  <si>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</si>
  <si>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</si>
  <si>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1 16 00000 00 0000 000</t>
  </si>
  <si>
    <t>ШТРАФЫ, САНКЦИИ, ВОЗМЕЩЕНИЕ УЩЕРБА</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</si>
  <si>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</si>
  <si>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</si>
  <si>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</si>
  <si>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</si>
  <si>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</si>
  <si>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</si>
  <si>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</si>
  <si>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</si>
  <si>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</si>
  <si>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</si>
  <si>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</si>
  <si>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</si>
  <si>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</si>
  <si>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</si>
  <si>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</si>
  <si>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</si>
  <si>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</si>
  <si>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</si>
  <si>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 xml:space="preserve">Основное мероприятие «Проведение первичных мероприятий по защите информации </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</si>
  <si>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</si>
  <si>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</si>
  <si>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</si>
  <si>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20 2 01 С1494</t>
  </si>
  <si>
    <t>Основное мероприятие "Создание условий для улучшения качества и повышения безопасности дорожного движения в Льговском районе Курской области"</t>
  </si>
  <si>
    <t>Обеспечение безопасности дорожного движения на автомобильных дорогах местного значения</t>
  </si>
  <si>
    <t>11 4 01 С1459</t>
  </si>
  <si>
    <t>ЗДРАВООХРАНЕНИЕ</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</si>
  <si>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</si>
  <si>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</si>
  <si>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</si>
  <si>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</si>
  <si>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</si>
  <si>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</si>
  <si>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</si>
  <si>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</si>
  <si>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</si>
  <si>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к решению Представительного Собрания Льговского района</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</si>
  <si>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</si>
  <si>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</si>
  <si>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</si>
  <si>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</si>
  <si>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</si>
  <si>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</si>
  <si>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</si>
  <si>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</si>
  <si>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</si>
  <si>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</si>
  <si>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</si>
  <si>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</si>
  <si>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</si>
  <si>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</si>
  <si>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</si>
  <si>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1 16 35000 00 0000 140</t>
  </si>
  <si>
    <t>1 16 35030 05 0000 140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</si>
  <si>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</si>
  <si>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"Обеспечение безопасности критически важных и потенциально опасных объектов"</t>
  </si>
  <si>
    <t>13 2 01 С1460</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</si>
  <si>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</si>
  <si>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</si>
  <si>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</si>
  <si>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</si>
  <si>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</si>
  <si>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</si>
  <si>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</si>
  <si>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</si>
  <si>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</si>
  <si>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</si>
  <si>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</si>
  <si>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</si>
  <si>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</si>
  <si>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</si>
  <si>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Резервные фонды</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</si>
  <si>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</si>
  <si>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</si>
  <si>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</si>
  <si>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</si>
  <si>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</si>
  <si>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</si>
  <si>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</si>
  <si>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</si>
  <si>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</si>
  <si>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</si>
  <si>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</si>
  <si>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</si>
  <si>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</si>
  <si>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</si>
  <si>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</si>
  <si>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</si>
  <si>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</si>
  <si>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</si>
  <si>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</si>
  <si>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</si>
  <si>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</si>
  <si>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02 С1475</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</si>
  <si>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</si>
  <si>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</si>
  <si>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</si>
  <si>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</si>
  <si>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</si>
  <si>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</si>
  <si>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</si>
  <si>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</si>
  <si>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</si>
  <si>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</si>
  <si>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</si>
  <si>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</si>
  <si>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</si>
  <si>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</si>
  <si>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</si>
  <si>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</si>
  <si>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</si>
  <si>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</si>
  <si>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</si>
  <si>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</si>
  <si>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</si>
  <si>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</si>
  <si>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</si>
  <si>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</si>
  <si>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</si>
  <si>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</si>
  <si>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</si>
  <si>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</si>
  <si>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</si>
  <si>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</si>
  <si>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</si>
  <si>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Приложение №5</t>
  </si>
  <si>
    <t>Приложение №9</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</si>
  <si>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</si>
  <si>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</si>
  <si>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</si>
  <si>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</si>
  <si>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</si>
  <si>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</si>
  <si>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</si>
  <si>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</si>
  <si>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</si>
  <si>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Основное меропириятие "Осуществление комплексных мероприятий, направленынных на повышение эффективности реабилитационной работы с несовершеннолетними, находящимися в трудной жизненной ситуации"</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</si>
  <si>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</si>
  <si>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</si>
  <si>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</si>
  <si>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</si>
  <si>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</si>
  <si>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</si>
  <si>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</si>
  <si>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</si>
  <si>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</si>
  <si>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</si>
  <si>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</si>
  <si>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</si>
  <si>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</si>
  <si>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</si>
  <si>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</si>
  <si>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</si>
  <si>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</si>
  <si>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</si>
  <si>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</si>
  <si>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</si>
  <si>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</si>
  <si>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</si>
  <si>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</si>
  <si>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</si>
  <si>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</si>
  <si>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</si>
  <si>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</si>
  <si>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</si>
  <si>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</si>
  <si>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</si>
  <si>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</si>
  <si>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</si>
  <si>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</si>
  <si>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</si>
  <si>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</si>
  <si>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</si>
  <si>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</si>
  <si>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</si>
  <si>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</si>
  <si>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</si>
  <si>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</si>
  <si>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</si>
  <si>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</si>
  <si>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</si>
  <si>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</si>
  <si>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</si>
  <si>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</si>
  <si>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</si>
  <si>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</si>
  <si>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</si>
  <si>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</si>
  <si>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</si>
  <si>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</si>
  <si>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</si>
  <si>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</si>
  <si>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</si>
  <si>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</si>
  <si>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</si>
  <si>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</si>
  <si>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</si>
  <si>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</si>
  <si>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</si>
  <si>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</si>
  <si>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</si>
  <si>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</si>
  <si>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</si>
  <si>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</si>
  <si>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</si>
  <si>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</si>
  <si>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</si>
  <si>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</si>
  <si>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</si>
  <si>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</si>
  <si>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</si>
  <si>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</si>
  <si>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</si>
  <si>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</si>
  <si>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</si>
  <si>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</si>
  <si>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</si>
  <si>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</si>
  <si>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</si>
  <si>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</si>
  <si>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</si>
  <si>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</si>
  <si>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</si>
  <si>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</si>
  <si>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</si>
  <si>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</si>
  <si>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</si>
  <si>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</si>
  <si>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</si>
  <si>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</si>
  <si>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</si>
  <si>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</si>
  <si>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</si>
  <si>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</si>
  <si>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</si>
  <si>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</si>
  <si>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Приложение №7</t>
  </si>
  <si>
    <t>РЗ</t>
  </si>
  <si>
    <t>00</t>
  </si>
  <si>
    <t>Резервные фонды органов месного самоуправления</t>
  </si>
  <si>
    <t>Основное меропириятие "Осуществление комплексныхмероприятий, направленынных на повышение эффективности реабилитационной работы с несовершеннолетними, находящимися в трудной жизненной ситуации"</t>
  </si>
  <si>
    <t>НАЦИОНАЛЬНАЯ БЕЗОПАСНОСТЬ И ПРАВООХРАНИТЕЛЬНАЯ ДЕЯТЕЛЬНОСТЬ</t>
  </si>
  <si>
    <t>Основное мероприятие «Проведение первичных мероприятий по защите информации"</t>
  </si>
  <si>
    <t>Основное мероприятие "Организация оздоровления и отдыха детей Льговского района Курской области"</t>
  </si>
  <si>
    <t>300</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</si>
  <si>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</si>
  <si>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</si>
  <si>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</si>
  <si>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</si>
  <si>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</si>
  <si>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</si>
  <si>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</si>
  <si>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</si>
  <si>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</si>
  <si>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к решению Представительного Собрания Льговского района Курской области</t>
  </si>
  <si>
    <t/>
  </si>
  <si>
    <t>Приложение №11</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</si>
  <si>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</si>
  <si>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</si>
  <si>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</si>
  <si>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</si>
  <si>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</si>
  <si>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</si>
  <si>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</si>
  <si>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</si>
  <si>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</si>
  <si>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"Гражданско-патриотическое воспитание и допрызывная подготовка молодежи. Формирование российской идентичности и толератности в молодежной среде"</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</si>
  <si>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</si>
  <si>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Основное мероприятие "Обеспечение деятельности и выполнеиие функций Управления финансов администрации Льговского района Курской области"</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</si>
  <si>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</si>
  <si>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</si>
  <si>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13 1 01 С1460</t>
  </si>
  <si>
    <t>Основное мероприятие "Создание и развитие комплексной системы обеспечения безопасности жизнидеятельности населения"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</si>
  <si>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</si>
  <si>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</si>
  <si>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01 06 00 00 00 0000 000</t>
  </si>
  <si>
    <t>Иные источники внутреннего финансирования дефицитов бюджетов</t>
  </si>
  <si>
    <t>01 06 05 00 00 0000 000</t>
  </si>
  <si>
    <t>Бюджетные кредиты, предоставленные внутри страны в валюте Российской Федерации</t>
  </si>
  <si>
    <t>01 06 05 00 00 0000 600</t>
  </si>
  <si>
    <t>Возврат бюджетных кредитов, предоставленных внутри страны в валюте Российской Федерации</t>
  </si>
  <si>
    <t>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</si>
  <si>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</si>
  <si>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</si>
  <si>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</si>
  <si>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01 06 05 00 00 0000 500</t>
  </si>
  <si>
    <t>Предоставление бюджетных кредитов внутри страны в валюте Российской Федерации</t>
  </si>
  <si>
    <t>01 06 05 02 00 0000 500</t>
  </si>
  <si>
    <t>Предоставление бюджетных кредитов другим бюджетам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</si>
  <si>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</si>
  <si>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</si>
  <si>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</si>
  <si>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</si>
  <si>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</si>
  <si>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</si>
  <si>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</si>
  <si>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</si>
  <si>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</si>
  <si>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</si>
  <si>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</si>
  <si>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</si>
  <si>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</si>
  <si>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</si>
  <si>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</si>
  <si>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</si>
  <si>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</si>
  <si>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</si>
  <si>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</si>
  <si>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</si>
  <si>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</si>
  <si>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</si>
  <si>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</si>
  <si>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21 0 00 00000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</si>
  <si>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</si>
  <si>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</si>
  <si>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</si>
  <si>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</si>
  <si>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</si>
  <si>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</si>
  <si>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</si>
  <si>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</si>
  <si>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</si>
  <si>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</si>
  <si>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</si>
  <si>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</si>
  <si>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</si>
  <si>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</si>
  <si>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</si>
  <si>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</si>
  <si>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</si>
  <si>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</si>
  <si>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</si>
  <si>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</si>
  <si>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</si>
  <si>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</si>
  <si>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</si>
  <si>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</si>
  <si>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11 4 00 00000</t>
  </si>
  <si>
    <t>11 2 00 00000</t>
  </si>
  <si>
    <t>17 2 00 00000</t>
  </si>
  <si>
    <t>17 1 00 00000</t>
  </si>
  <si>
    <t>12 2 00 00000</t>
  </si>
  <si>
    <t>13 2 00 00000</t>
  </si>
  <si>
    <t>76 1 00 00000</t>
  </si>
  <si>
    <t>21 2 00 00000</t>
  </si>
  <si>
    <t>10 2 00 00000</t>
  </si>
  <si>
    <t>09 1 00 00000</t>
  </si>
  <si>
    <t>04 1 00 00000</t>
  </si>
  <si>
    <t>02 1 02 00000</t>
  </si>
  <si>
    <t>02 2 02 00000</t>
  </si>
  <si>
    <t>02 3 02 00000</t>
  </si>
  <si>
    <t>02 3 03 00000</t>
  </si>
  <si>
    <t>02 3 04 00000</t>
  </si>
  <si>
    <t>04 1 01 00000</t>
  </si>
  <si>
    <t>09 1 01 00000</t>
  </si>
  <si>
    <t>10 2 01 00000</t>
  </si>
  <si>
    <t>21 2 01 00000</t>
  </si>
  <si>
    <t>13 2 01 00000</t>
  </si>
  <si>
    <t>13 2 02 00000</t>
  </si>
  <si>
    <t>13 2 04 00000</t>
  </si>
  <si>
    <t>12 2 01 00000</t>
  </si>
  <si>
    <t>12 2 02 00000</t>
  </si>
  <si>
    <t>12 2 03 00000</t>
  </si>
  <si>
    <t>17 1 01 00000</t>
  </si>
  <si>
    <t>17 2 01 00000</t>
  </si>
  <si>
    <t>11 2 01 00000</t>
  </si>
  <si>
    <t>11 4 01 00000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</si>
  <si>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</si>
  <si>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</si>
  <si>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</si>
  <si>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</si>
  <si>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</si>
  <si>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</si>
  <si>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</si>
  <si>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</si>
  <si>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</si>
  <si>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</si>
  <si>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</si>
  <si>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</si>
  <si>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</si>
  <si>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</si>
  <si>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</si>
  <si>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</si>
  <si>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</si>
  <si>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</si>
  <si>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</si>
  <si>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</si>
  <si>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</si>
  <si>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</si>
  <si>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</si>
  <si>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</si>
  <si>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</si>
  <si>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</si>
  <si>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</si>
  <si>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</si>
  <si>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</si>
  <si>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</si>
  <si>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</si>
  <si>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Единая субвенция бюджетам муниципальных районов</t>
  </si>
  <si>
    <t>Единая субвенция местным бюджетам</t>
  </si>
  <si>
    <t>ЖИЛИЩНО-КОММУНАЛЬНОЕ ХОЗЯЙСТВО</t>
  </si>
  <si>
    <t>05</t>
  </si>
  <si>
    <t>Коммунальное хозяйство</t>
  </si>
  <si>
    <t>500</t>
  </si>
  <si>
    <t>Основное мероприятие «Строительство распределительных сетей газопровода»</t>
  </si>
  <si>
    <t>16 0 00 00000</t>
  </si>
  <si>
    <t>16 1 00 00000</t>
  </si>
  <si>
    <t>16 1 01 00000</t>
  </si>
  <si>
    <t>01 3 02 13340</t>
  </si>
  <si>
    <t>01 3 02 13350</t>
  </si>
  <si>
    <t>Реализация мероприятий по устойчивому развитию сельских территорий</t>
  </si>
  <si>
    <t>Прогнозируемое поступление доходов в районный бюджет в 2019 году</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</si>
  <si>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на 2019 год</t>
  </si>
  <si>
    <t>РАСХОДОВ РАЙОННОГО БЮДЖЕТА НА 2019 ГОД</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</si>
  <si>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2019 год</t>
  </si>
  <si>
    <t>1 17 00000 00 0000 000</t>
  </si>
  <si>
    <t>ПРОЧИЕ НЕНАЛОГОВЫЕ ДОХОДЫ</t>
  </si>
  <si>
    <t>1 17 05000 00 0000 180</t>
  </si>
  <si>
    <t>Прочие неналоговые доходы</t>
  </si>
  <si>
    <t>1 17 05050 05 0000 180</t>
  </si>
  <si>
    <t>Прочие неналоговые доходы бюджетов муниципальных районов</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</si>
  <si>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</si>
  <si>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</si>
  <si>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</si>
  <si>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</si>
  <si>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</si>
  <si>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</si>
  <si>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</si>
  <si>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</si>
  <si>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</si>
  <si>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</si>
  <si>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</si>
  <si>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</si>
  <si>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</si>
  <si>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</si>
  <si>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</si>
  <si>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t>
    </r>
    <r>
      <rPr>
        <i/>
        <sz val="8"/>
        <rFont val="Arial Cyr"/>
        <family val="0"/>
      </rPr>
      <t>общественным организациям ветеранов войны, труда, Вооруженных сил и право-охранительных органов области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</si>
  <si>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</si>
  <si>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</si>
  <si>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</si>
  <si>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</si>
  <si>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</si>
  <si>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</si>
  <si>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</si>
  <si>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</si>
  <si>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</si>
  <si>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</si>
  <si>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</si>
  <si>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</si>
  <si>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</si>
  <si>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2 02 39998 05 0000 150</t>
  </si>
  <si>
    <t>2 02 39998 00 0000 150</t>
  </si>
  <si>
    <t>2 02 39999 00 0000 150</t>
  </si>
  <si>
    <t>2 02 39999 05 0000 150</t>
  </si>
  <si>
    <t>77 2 00 С1402</t>
  </si>
  <si>
    <t>02 3 04 С1402</t>
  </si>
  <si>
    <t>17 2 01 С1402</t>
  </si>
  <si>
    <t>Основное мероприятие «Осуществление мероприятий по обучению, повышению квалификации, профессиональной переподготовке специалистов органов местного самоуправления Льговского района Курской области и их подведомственных учреждений в сфере защиты информации»</t>
  </si>
  <si>
    <t>20 2 03 С1494</t>
  </si>
  <si>
    <t>20 2 03 00000</t>
  </si>
  <si>
    <t>16 1 01 S5671</t>
  </si>
  <si>
    <t>Выполнение других обязательств муниципального образования</t>
  </si>
  <si>
    <t>Муниципальная программа «Развитие информационного общества в Льговском районе Курской области на 2019-2021 годы»</t>
  </si>
  <si>
    <t>Подпрограмма «Электронное правительство» муниципальной программы «Развитие информационного общества в Льговском районе Курской области на 2019-2021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</si>
  <si>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2019-2021 годы»</t>
  </si>
  <si>
    <t>Муниципальная программа "Повышение эффективности управления муниципальными финансоами в Льговском районе Курской области на 2019-2021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</si>
  <si>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2019-2021 годы" </t>
  </si>
  <si>
    <t>Муниципальная программа "Социальная поддержка граждан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</si>
  <si>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2019-2021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</si>
  <si>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2019-2021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</si>
  <si>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2019-2021 годы"</t>
  </si>
  <si>
    <t>Муниципальная программа "Управление муниципальным имуществом и земельными ресурсами в Льговском районе Курской области на 2019-2021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</si>
  <si>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2019-2021 годы"</t>
  </si>
  <si>
    <t>Муниципальная программа "Развитие муниципальной службы в Льговском районе Курской области на 2019-2021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</si>
  <si>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2019-2021 годы"</t>
  </si>
  <si>
    <t>Муниципальная программа "Сохранение и развитие архивного дела в Льговском районе Курской области на 2019-2021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</si>
  <si>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2019-2021 годы"</t>
  </si>
  <si>
    <t>Муниципальная программа "Профилактика наркомании и медико-социальная реабилитация больных наркоманией в Льговском районе Курской области на 2019-2021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</si>
  <si>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2019-2021годы"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</si>
  <si>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2019-2021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</si>
  <si>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2019-2021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</si>
  <si>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2019-2021 годы"</t>
  </si>
  <si>
    <t>Муниципальная программа " Профилактика правонарушений в Льговском районе Курской области на 2019-2021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</si>
  <si>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2019-2021 годы"</t>
  </si>
  <si>
    <t>Муниципальная программа "Содействие занятости населения в Льговском районе Курской области на 2019-2021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</si>
  <si>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2019-2021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</si>
  <si>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2019-2021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</si>
  <si>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</si>
  <si>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</si>
  <si>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Подпрограмма "Повышение безопасности дорожного движения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</si>
  <si>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Муниципальная программа "Социальное развитие села в Льговском районе Курской области на 2019-2021 годы"</t>
  </si>
  <si>
    <t>Подпрограмма "Устойчивое развитие сельских территорий в Льговском районе Курской области" муниципальной программы "Социальное развитие села в Льговском районе Курской области на 2019-2021 годы"</t>
  </si>
  <si>
    <t>Муниципальная программа "Развитие образования в Льговском районе Курской области на 2019-2021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</si>
  <si>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2019-2021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</si>
  <si>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2019-2021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</si>
  <si>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</si>
  <si>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</si>
  <si>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</si>
  <si>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2019-2021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</si>
  <si>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2019-2021 годы"</t>
  </si>
  <si>
    <t>Муниципальная программа "Развитие культуры в Льговском районе Курской области на 2019-2021 год"</t>
  </si>
  <si>
    <t>Подпрограмма "Искусство" муниципальной программы "Развитие культуры в Льговском районе Курской области на 2019-2021 год"</t>
  </si>
  <si>
    <t>Подпрограмма "Наследие" муниципальной программы  "Развитие культуры в Льговском районе Курской области на 2019-2021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</si>
  <si>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</si>
  <si>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2019-2021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</si>
  <si>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</si>
  <si>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2019-2021 годы"</t>
  </si>
  <si>
    <t>Муниципальная программа  "Профилактика правонарушений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</si>
  <si>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2019-2021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</si>
  <si>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</si>
  <si>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Муниципальная программа "Повышение эффективности управления муниципальными финансами в Льговском районе Курской области на 2019-2021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</si>
  <si>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</si>
  <si>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2019-2021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</si>
  <si>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2019-2021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</si>
  <si>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2019-2021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</si>
  <si>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2019-2021 годы"</t>
  </si>
  <si>
    <t>Муниципальная программа "Развитие культуры в Льговском районе Курской области на 2019-2021 годы"</t>
  </si>
  <si>
    <t>Подпрограмма "Искусство" муниципальной программы "Развитие культуры в Льговском районе Курской области на 2019-2021 годы"</t>
  </si>
  <si>
    <t>Подпрограмма "Наследие"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</si>
  <si>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годы"</t>
  </si>
  <si>
    <t>Муниципальная программа  "Развитие культуры в Льговском районе Курской области на 2019-2021 годы"</t>
  </si>
  <si>
    <t>Подпрограмма "Наследие"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</si>
  <si>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</si>
  <si>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на2019-2021 годы"</t>
  </si>
  <si>
    <t>Муниципальная программа  "Развитие образования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</si>
  <si>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на2019-2021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</si>
  <si>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</si>
  <si>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2019-2021 годы"</t>
  </si>
  <si>
    <t>Муниципальная программа  "Развитие транспортной системы, обеспечение перевозки пассижиров в Льговском районе Курской области и безопасности дорожного движения на 2019-2021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</si>
  <si>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пассижиров в Льговском районе Курской области и безопасности дорожного движения на 2019-2021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</si>
  <si>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2019-2021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</si>
  <si>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2019-2021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</si>
  <si>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2019-2021 годы"</t>
  </si>
  <si>
    <t>Источники финансирования дефицита бюджета муниципального района «Льговский район» Курской области на 2019 год</t>
  </si>
  <si>
    <t>Иные межбюджетные трансферты на содержание работника, осуществляющего выполнение переданных полномочий</t>
  </si>
  <si>
    <t>77 2 00 П1490</t>
  </si>
  <si>
    <t>77 2 00 П1493</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</si>
  <si>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</si>
  <si>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Курской области от 28.12.2018 г.  № 52</t>
  </si>
  <si>
    <t>Льговского района Курской области от 28.12.2018 г.  №52</t>
  </si>
  <si>
    <t xml:space="preserve"> к решению Представительного Собрания Льговского района Курской области от 28.12.2018 г.  № 52</t>
  </si>
  <si>
    <t>Осуществление переданных полномочий Российской Федерации на государственную регистрацию актов гражданского состояния</t>
  </si>
  <si>
    <t xml:space="preserve">Строительство (реконструкция) автомобильных дорог общего пользования местного значения </t>
  </si>
  <si>
    <t>11 2 01 С1423</t>
  </si>
  <si>
    <t>Капитальные вложения в объекты государственной (муниципальной) собственности</t>
  </si>
  <si>
    <t>11 4 01 С1601</t>
  </si>
  <si>
    <t>Разработка комплексных схем организации дорожного движения</t>
  </si>
  <si>
    <t>Другие вопросы в области национальной экономики</t>
  </si>
  <si>
    <t>11 2 01 С1425</t>
  </si>
  <si>
    <t>Межевание автомобильных дорог общего пользования местного значения, проведение кадастровых работ</t>
  </si>
  <si>
    <t>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t>
  </si>
  <si>
    <t>77 2 00 П1417</t>
  </si>
  <si>
    <t>07 0 00 00000</t>
  </si>
  <si>
    <t>07 2 00 00000</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</si>
  <si>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</si>
  <si>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</si>
  <si>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Муниципальная программа "Обеспечение доступным и комфортным жильем и коммунальными услугами граждан Льговского района Курской области на 2019-2021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</si>
  <si>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2019-2021 годы"</t>
  </si>
  <si>
    <t>ПРОЧИЕ МЕЖБЮДЖЕТНЫЕ ТРАНФЕРТЫ ОБЩЕГО ХАРАКТЕРА</t>
  </si>
  <si>
    <t>Основное мероприятие "Предоставление бюджетам поселений иных межбюджетных трансфертов на оформление в собственность имущества, несвязанных  с передачей осуществления части полномочий по решению вопросов местного значения"</t>
  </si>
  <si>
    <t>14 2 02 00000</t>
  </si>
  <si>
    <t>Оказание финансовой поддержки бюджетам поселений на обеспечение мероприятий, связанных с оформлением имущества в муниципальную собственность</t>
  </si>
  <si>
    <t>14 2 02 П1499</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</si>
  <si>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</si>
  <si>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</si>
  <si>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</si>
  <si>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</si>
  <si>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</si>
  <si>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</si>
  <si>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</si>
  <si>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</si>
  <si>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</si>
  <si>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2 18 00000 00 0000 150</t>
  </si>
  <si>
    <t>2 18 00000 05 0000 150</t>
  </si>
  <si>
    <t>2 18 60010 05 0000 150</t>
  </si>
  <si>
    <t>2 19 00000 05 0000 150</t>
  </si>
  <si>
    <t>2 19 60010 05 0000 150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</si>
  <si>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</si>
  <si>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</si>
  <si>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</si>
  <si>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</si>
  <si>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</si>
  <si>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</si>
  <si>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</si>
  <si>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</si>
  <si>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</si>
  <si>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</si>
  <si>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</si>
  <si>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</si>
  <si>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16 1 01 L5670</t>
  </si>
  <si>
    <t>Обеспечение устойчивого развития сельских территорий</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</si>
  <si>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</si>
  <si>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</si>
  <si>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</si>
  <si>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</si>
  <si>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</si>
  <si>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</si>
  <si>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</si>
  <si>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</si>
  <si>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</si>
  <si>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государственной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</si>
  <si>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</si>
  <si>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</si>
  <si>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</si>
  <si>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2 02 25467 00 0000 150</t>
  </si>
  <si>
    <t>2 02 25467 05 0000 150</t>
  </si>
  <si>
    <t>2 02 27567 00 0000 150</t>
  </si>
  <si>
    <t>2 02 27567 05 0000 150</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</si>
  <si>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</si>
  <si>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</si>
  <si>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2 07 00000 00 0000 000</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</si>
  <si>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</si>
  <si>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</si>
  <si>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</si>
  <si>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2 07 05000 05 0000 150</t>
  </si>
  <si>
    <t>2 07 05020 05 0000 150</t>
  </si>
  <si>
    <t>07 2 01 00000</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</si>
  <si>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</si>
  <si>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Мероприятия по внесению в государственный кадастр недвижимости сведений о границах муниципальных образований и границах населенных пунктов</t>
  </si>
  <si>
    <t>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t>
  </si>
  <si>
    <t>07 2 01 13600</t>
  </si>
  <si>
    <t>07 2 01 S3600</t>
  </si>
  <si>
    <t>07 2 02 С1417</t>
  </si>
  <si>
    <t xml:space="preserve">Создание условий для развития социальной и инженерной инфраструктуры муниципальных образований </t>
  </si>
  <si>
    <t>07 2 01 С1416</t>
  </si>
  <si>
    <t>Мероприятия по  разработке документов территориального планирования и градостроительного зонирования</t>
  </si>
  <si>
    <t>16 1 01 R5671</t>
  </si>
  <si>
    <t>Организация отдыха детей в каникулярное время</t>
  </si>
  <si>
    <t>08 4 01 13540</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</si>
  <si>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</si>
  <si>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</si>
  <si>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</si>
  <si>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</si>
  <si>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</si>
  <si>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</si>
  <si>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400</t>
  </si>
  <si>
    <t>03 2 02 С1411</t>
  </si>
  <si>
    <t>Расходы на приобретение оборудования для школьных столовых</t>
  </si>
  <si>
    <t>01 1 01 L4670</t>
  </si>
  <si>
    <t>Обеспечение развития и укрепления материально-технической базы муниципальных домов культуры</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</si>
  <si>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2019-2021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</si>
  <si>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2019-2021 годы"</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</si>
  <si>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</si>
  <si>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Организация мероприятий при осуществлении деятельности по обращению с животными без владельцев</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</si>
  <si>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</si>
  <si>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</si>
  <si>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t>03 2 05 С1409</t>
  </si>
  <si>
    <t>Расходы на предоставление мер социальной поддержки работникам муниципальных образовательных организаций</t>
  </si>
  <si>
    <t>07 2 02 S1500</t>
  </si>
  <si>
    <t>Мероприятия, направленные на  развитие социальной и инженерной инфраструктуры муниципальных образований Курской области</t>
  </si>
  <si>
    <t>2 02 15002 05 0000 150</t>
  </si>
  <si>
    <t>Дотации бюджетам муниципальных районов на поддержку мер по обеспечению сбалансированности бюджетов</t>
  </si>
  <si>
    <t>2 02 15002 00 0000 150</t>
  </si>
  <si>
    <t>Дотации бюджетам на поддержку мер по обеспечению сбалансированности бюджетов</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</si>
  <si>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</si>
  <si>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</si>
  <si>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</si>
  <si>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77 2 00 51200</t>
  </si>
  <si>
    <t>Резервный фонд Администрации Курской области</t>
  </si>
  <si>
    <t>78 1 00 10030</t>
  </si>
  <si>
    <t>2 02 35120 05 0000 150</t>
  </si>
  <si>
    <t>2 02 35120 00 0000 150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</si>
  <si>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</si>
  <si>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</si>
  <si>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2 02 45160 05 0000 150</t>
  </si>
  <si>
    <t>2 02 45160 00 0000 150</t>
  </si>
  <si>
    <t>2 02 40000 00 0000 150</t>
  </si>
  <si>
    <t>Иные межбюджетные трансферты</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</si>
  <si>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</si>
  <si>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</si>
  <si>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03 2 04 С1412</t>
  </si>
  <si>
    <t>Мероприятия по организации питания обучающихся муниципальных образовательных организаций</t>
  </si>
  <si>
    <t>Приложение №1
к решению Представительного Собрания 
Льговского района Курской области
от  28.12.2018 г.  № 52
«О бюджете муниципального района «Льговский район» Курской области на 2019 год                                                                                                                                      и на плановый период 2020 и 2021 годов»  (в редакции Решения Представительного Собрания Льговского района Курской области от 26.08.2019 г.  №85)</t>
  </si>
  <si>
    <t>Курской области на 2019 год и на плановый период 2020 и 2021 годов» (в редакции Решения Представительного Собрания Льговского района Курской области от 26.08.2019 г.  №85)</t>
  </si>
  <si>
    <t xml:space="preserve"> от  28.12.2018 г.  №52 "О бюджете муниципального района «Льговский район» Курской области на 2019 год и на плановый период 2020 и 2021 годов" (в редакции Решения Представительного Собрания Льговского района Курской области от 26.08.2019 г.  №85)</t>
  </si>
  <si>
    <t>«О бюджете муниципального района «Льговский район» Курской области на 2019 год и на плановый период 2020 и 2021 годов" (в редакции Решения Представительного Собрания Льговского района Курской области от 26.08.2019 г.  №85)</t>
  </si>
  <si>
    <t xml:space="preserve"> "О бюджете муниципального района «Льговский район» Курской области на 2019 год и на плановый период 2020 и 2021 годов" (в редакции Решения Представительного Собрания Льговского района Курской области от 26.08.2019 г.  №85)</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</si>
</sst>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0"/>
    <numFmt numFmtId="172" formatCode="0.000000"/>
    <numFmt numFmtId="173" formatCode="0.0000000"/>
    <numFmt numFmtId="174" formatCode="0.0000"/>
    <numFmt numFmtId="175" formatCode="0.00000000"/>
    <numFmt numFmtId="176" formatCode="0.000000000"/>
  </numFmts>
  <fonts count="81">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sz val="10"/>
      <color indexed="8"/>
      <name val="Times New Roman"/>
      <family val="1"/>
    </font>
    <font>
      <sz val="10"/>
      <color indexed="9"/>
      <name val="Arial Cyr"/>
      <family val="0"/>
    </font>
    <font>
      <sz val="10"/>
      <color indexed="9"/>
      <name val="Times New Roman"/>
      <family val="1"/>
    </font>
    <font>
      <i/>
      <sz val="10"/>
      <name val="Times New Roman"/>
      <family val="1"/>
    </font>
    <font>
      <i/>
      <sz val="8"/>
      <name val="Arial Cyr"/>
      <family val="0"/>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thin"/>
      <bottom style="thin"/>
    </border>
    <border>
      <left style="thin">
        <color indexed="8"/>
      </left>
      <right>
        <color indexed="63"/>
      </right>
      <top style="thin">
        <color indexed="8"/>
      </top>
      <bottom style="thin">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31" borderId="0" applyNumberFormat="0" applyBorder="0" applyAlignment="0" applyProtection="0"/>
  </cellStyleXfs>
  <cellXfs count="320">
    <xf numFmtId="0" fontId="0" fillId="0" borderId="0" xfId="0" applyAlignment="1">
      <alignment/>
    </xf>
    <xf numFmtId="171" fontId="1" fillId="0" borderId="0" xfId="0" applyNumberFormat="1" applyFont="1" applyFill="1" applyAlignment="1">
      <alignment vertical="top" wrapText="1"/>
    </xf>
    <xf numFmtId="171" fontId="0" fillId="0" borderId="0" xfId="0" applyNumberFormat="1" applyFill="1" applyAlignment="1">
      <alignment vertical="top"/>
    </xf>
    <xf numFmtId="171" fontId="17" fillId="0" borderId="0" xfId="0" applyNumberFormat="1" applyFont="1" applyFill="1" applyAlignment="1">
      <alignment vertical="top" wrapText="1"/>
    </xf>
    <xf numFmtId="171" fontId="0" fillId="0" borderId="0" xfId="0" applyNumberFormat="1" applyFill="1" applyAlignment="1">
      <alignment vertical="top" wrapText="1"/>
    </xf>
    <xf numFmtId="171" fontId="1" fillId="0" borderId="0" xfId="0" applyNumberFormat="1" applyFont="1" applyFill="1" applyAlignment="1">
      <alignment vertical="top"/>
    </xf>
    <xf numFmtId="171" fontId="2" fillId="0" borderId="0" xfId="0" applyNumberFormat="1" applyFont="1" applyFill="1" applyAlignment="1">
      <alignment vertical="top"/>
    </xf>
    <xf numFmtId="171" fontId="0" fillId="0" borderId="0" xfId="0" applyNumberFormat="1" applyFont="1" applyFill="1" applyAlignment="1">
      <alignment vertical="top"/>
    </xf>
    <xf numFmtId="171" fontId="0" fillId="0" borderId="0" xfId="0" applyNumberFormat="1" applyFont="1" applyFill="1" applyAlignment="1">
      <alignment vertical="top"/>
    </xf>
    <xf numFmtId="171" fontId="12" fillId="0" borderId="0" xfId="0" applyNumberFormat="1" applyFont="1" applyFill="1" applyAlignment="1">
      <alignment vertical="top"/>
    </xf>
    <xf numFmtId="171" fontId="23" fillId="0" borderId="0" xfId="0" applyNumberFormat="1" applyFont="1" applyFill="1" applyAlignment="1">
      <alignment vertical="top" wrapText="1"/>
    </xf>
    <xf numFmtId="171" fontId="19" fillId="0" borderId="0" xfId="0" applyNumberFormat="1" applyFont="1" applyFill="1" applyAlignment="1">
      <alignment vertical="top"/>
    </xf>
    <xf numFmtId="171" fontId="26" fillId="0" borderId="0" xfId="0" applyNumberFormat="1" applyFont="1" applyFill="1" applyAlignment="1">
      <alignment vertical="top" wrapText="1"/>
    </xf>
    <xf numFmtId="171" fontId="24" fillId="0" borderId="0" xfId="0" applyNumberFormat="1" applyFont="1" applyFill="1" applyAlignment="1">
      <alignment vertical="top" wrapText="1"/>
    </xf>
    <xf numFmtId="171" fontId="13" fillId="0" borderId="0" xfId="0" applyNumberFormat="1" applyFont="1" applyFill="1" applyAlignment="1">
      <alignment vertical="top"/>
    </xf>
    <xf numFmtId="171" fontId="23" fillId="0" borderId="0" xfId="0" applyNumberFormat="1" applyFont="1" applyFill="1" applyAlignment="1">
      <alignment vertical="top"/>
    </xf>
    <xf numFmtId="171" fontId="25" fillId="0" borderId="0" xfId="0" applyNumberFormat="1" applyFont="1" applyFill="1" applyAlignment="1">
      <alignment vertical="top" wrapText="1"/>
    </xf>
    <xf numFmtId="171" fontId="17" fillId="0" borderId="0" xfId="0" applyNumberFormat="1" applyFont="1" applyFill="1" applyAlignment="1">
      <alignment vertical="top"/>
    </xf>
    <xf numFmtId="171" fontId="2" fillId="0" borderId="0" xfId="0" applyNumberFormat="1" applyFont="1" applyFill="1" applyAlignment="1">
      <alignment vertical="top" wrapText="1"/>
    </xf>
    <xf numFmtId="171" fontId="9" fillId="0" borderId="0" xfId="0" applyNumberFormat="1" applyFont="1" applyFill="1" applyAlignment="1">
      <alignment vertical="top" wrapText="1"/>
    </xf>
    <xf numFmtId="171" fontId="16" fillId="0" borderId="0" xfId="0" applyNumberFormat="1" applyFont="1" applyFill="1" applyAlignment="1">
      <alignment vertical="top"/>
    </xf>
    <xf numFmtId="171" fontId="21" fillId="0" borderId="0" xfId="0" applyNumberFormat="1" applyFont="1" applyFill="1" applyAlignment="1">
      <alignment vertical="top"/>
    </xf>
    <xf numFmtId="171" fontId="4" fillId="0" borderId="0" xfId="0" applyNumberFormat="1" applyFont="1" applyFill="1" applyAlignment="1">
      <alignment vertical="top"/>
    </xf>
    <xf numFmtId="171" fontId="8" fillId="0" borderId="0" xfId="0" applyNumberFormat="1" applyFont="1" applyFill="1" applyAlignment="1">
      <alignment vertical="top"/>
    </xf>
    <xf numFmtId="171" fontId="26" fillId="0" borderId="0" xfId="0" applyNumberFormat="1" applyFont="1" applyFill="1" applyAlignment="1">
      <alignment vertical="top"/>
    </xf>
    <xf numFmtId="171" fontId="22" fillId="0" borderId="0" xfId="0" applyNumberFormat="1" applyFont="1" applyFill="1" applyAlignment="1">
      <alignment vertical="top"/>
    </xf>
    <xf numFmtId="171" fontId="29" fillId="0" borderId="0" xfId="0" applyNumberFormat="1" applyFont="1" applyFill="1" applyAlignment="1">
      <alignment vertical="top"/>
    </xf>
    <xf numFmtId="171" fontId="18" fillId="0" borderId="0" xfId="0" applyNumberFormat="1" applyFont="1" applyFill="1" applyAlignment="1">
      <alignment vertical="top"/>
    </xf>
    <xf numFmtId="171" fontId="16" fillId="0" borderId="0" xfId="0" applyNumberFormat="1" applyFont="1" applyFill="1" applyAlignment="1">
      <alignment vertical="top" wrapText="1"/>
    </xf>
    <xf numFmtId="171" fontId="7" fillId="0" borderId="0" xfId="0" applyNumberFormat="1" applyFont="1" applyFill="1" applyAlignment="1">
      <alignment vertical="top"/>
    </xf>
    <xf numFmtId="171" fontId="7" fillId="0" borderId="0" xfId="0" applyNumberFormat="1" applyFont="1" applyFill="1" applyAlignment="1">
      <alignment vertical="top" wrapText="1"/>
    </xf>
    <xf numFmtId="171" fontId="28" fillId="0" borderId="0" xfId="0" applyNumberFormat="1" applyFont="1" applyFill="1" applyAlignment="1">
      <alignment vertical="top"/>
    </xf>
    <xf numFmtId="171" fontId="4" fillId="0" borderId="0" xfId="0" applyNumberFormat="1" applyFont="1" applyFill="1" applyAlignment="1">
      <alignment vertical="top" wrapText="1"/>
    </xf>
    <xf numFmtId="171"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horizontal="right" vertical="top"/>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33" fillId="0" borderId="10" xfId="59" applyNumberFormat="1" applyFont="1" applyBorder="1" applyAlignment="1">
      <alignment horizontal="center" vertical="top" wrapText="1"/>
      <protection/>
    </xf>
    <xf numFmtId="49" fontId="33" fillId="0" borderId="10" xfId="59" applyNumberFormat="1"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49" fontId="33" fillId="0" borderId="10" xfId="56" applyNumberFormat="1" applyFont="1" applyBorder="1" applyAlignment="1">
      <alignment horizontal="center" vertical="center"/>
      <protection/>
    </xf>
    <xf numFmtId="49" fontId="3" fillId="0" borderId="10" xfId="56"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3" applyNumberFormat="1" applyFont="1" applyBorder="1" applyAlignment="1">
      <alignment horizontal="center" vertical="center"/>
      <protection/>
    </xf>
    <xf numFmtId="0" fontId="33" fillId="0" borderId="10" xfId="53" applyFont="1" applyBorder="1" applyAlignment="1">
      <alignment vertical="top" wrapText="1"/>
      <protection/>
    </xf>
    <xf numFmtId="0" fontId="34" fillId="0" borderId="10" xfId="0" applyFont="1" applyBorder="1" applyAlignment="1">
      <alignment horizontal="center" vertical="center" wrapText="1"/>
    </xf>
    <xf numFmtId="49" fontId="3" fillId="0" borderId="10" xfId="53" applyNumberFormat="1" applyFont="1" applyBorder="1" applyAlignment="1">
      <alignment horizontal="center" vertical="center"/>
      <protection/>
    </xf>
    <xf numFmtId="49" fontId="3" fillId="0" borderId="10" xfId="54" applyNumberFormat="1" applyFont="1" applyBorder="1" applyAlignment="1">
      <alignment horizontal="center" vertical="center"/>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3" fillId="0" borderId="10" xfId="59" applyFont="1" applyBorder="1" applyAlignment="1">
      <alignment horizontal="center" vertical="center" wrapText="1"/>
      <protection/>
    </xf>
    <xf numFmtId="0" fontId="3" fillId="0" borderId="10" xfId="53" applyFont="1" applyBorder="1" applyAlignment="1">
      <alignment vertical="top" wrapText="1"/>
      <protection/>
    </xf>
    <xf numFmtId="49" fontId="3" fillId="0" borderId="10" xfId="53" applyNumberFormat="1" applyFont="1" applyFill="1" applyBorder="1" applyAlignment="1">
      <alignment horizontal="center" vertical="center"/>
      <protection/>
    </xf>
    <xf numFmtId="49" fontId="33"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59" applyNumberFormat="1" applyFont="1" applyFill="1" applyBorder="1" applyAlignment="1">
      <alignment horizontal="center" vertical="center" wrapText="1"/>
      <protection/>
    </xf>
    <xf numFmtId="171" fontId="0" fillId="0" borderId="0" xfId="0" applyNumberFormat="1" applyFill="1" applyAlignment="1">
      <alignment horizontal="center" vertical="top" wrapText="1"/>
    </xf>
    <xf numFmtId="171" fontId="10" fillId="0" borderId="0" xfId="0" applyNumberFormat="1" applyFont="1" applyFill="1" applyAlignment="1">
      <alignment vertical="top"/>
    </xf>
    <xf numFmtId="171" fontId="15" fillId="0" borderId="0" xfId="0" applyNumberFormat="1" applyFont="1" applyFill="1" applyAlignment="1">
      <alignment vertical="top"/>
    </xf>
    <xf numFmtId="171" fontId="20" fillId="0" borderId="0" xfId="0" applyNumberFormat="1" applyFont="1" applyFill="1" applyAlignment="1">
      <alignment vertical="top"/>
    </xf>
    <xf numFmtId="171" fontId="14" fillId="0" borderId="0" xfId="0" applyNumberFormat="1" applyFont="1" applyFill="1" applyAlignment="1">
      <alignment vertical="top"/>
    </xf>
    <xf numFmtId="171" fontId="27" fillId="0" borderId="0" xfId="0" applyNumberFormat="1" applyFont="1" applyFill="1" applyAlignment="1">
      <alignment vertical="top"/>
    </xf>
    <xf numFmtId="171" fontId="1" fillId="32" borderId="0" xfId="0" applyNumberFormat="1" applyFont="1" applyFill="1" applyAlignment="1">
      <alignment horizontal="right" vertical="top"/>
    </xf>
    <xf numFmtId="171" fontId="1" fillId="32" borderId="0" xfId="0" applyNumberFormat="1" applyFont="1" applyFill="1" applyAlignment="1">
      <alignment vertical="top" wrapText="1"/>
    </xf>
    <xf numFmtId="171" fontId="33" fillId="32" borderId="10" xfId="0" applyNumberFormat="1" applyFont="1" applyFill="1" applyBorder="1" applyAlignment="1">
      <alignment horizontal="center" vertical="center" wrapText="1"/>
    </xf>
    <xf numFmtId="0" fontId="0" fillId="32" borderId="0" xfId="0" applyFont="1" applyFill="1" applyAlignment="1">
      <alignment/>
    </xf>
    <xf numFmtId="1" fontId="1" fillId="32" borderId="10" xfId="0" applyNumberFormat="1" applyFont="1" applyFill="1" applyBorder="1" applyAlignment="1">
      <alignment horizontal="center" vertical="top" wrapText="1"/>
    </xf>
    <xf numFmtId="171" fontId="17" fillId="32" borderId="0" xfId="0" applyNumberFormat="1" applyFont="1" applyFill="1" applyAlignment="1">
      <alignment vertical="top" wrapText="1"/>
    </xf>
    <xf numFmtId="0" fontId="3" fillId="0" borderId="0" xfId="59" applyFont="1" applyAlignment="1">
      <alignment horizontal="center" vertical="top" wrapText="1"/>
      <protection/>
    </xf>
    <xf numFmtId="49" fontId="33" fillId="0" borderId="10" xfId="53" applyNumberFormat="1" applyFont="1" applyFill="1" applyBorder="1" applyAlignment="1">
      <alignment horizontal="center" vertical="center"/>
      <protection/>
    </xf>
    <xf numFmtId="0" fontId="0" fillId="0" borderId="0" xfId="0" applyFont="1" applyAlignment="1">
      <alignment/>
    </xf>
    <xf numFmtId="171" fontId="0" fillId="32" borderId="0" xfId="0" applyNumberFormat="1" applyFont="1" applyFill="1" applyAlignment="1">
      <alignment vertical="top"/>
    </xf>
    <xf numFmtId="171" fontId="0" fillId="32" borderId="0" xfId="0" applyNumberFormat="1" applyFont="1" applyFill="1" applyAlignment="1">
      <alignment horizontal="right" vertical="top"/>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7"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43" fontId="38" fillId="0" borderId="10" xfId="67"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71" fontId="17" fillId="32" borderId="0" xfId="0" applyNumberFormat="1" applyFont="1" applyFill="1" applyAlignment="1">
      <alignment horizontal="justify" vertical="top" wrapText="1"/>
    </xf>
    <xf numFmtId="0" fontId="1" fillId="32" borderId="0" xfId="0" applyFont="1" applyFill="1" applyAlignment="1" applyProtection="1">
      <alignment vertical="top"/>
      <protection/>
    </xf>
    <xf numFmtId="0" fontId="17" fillId="32" borderId="0" xfId="0" applyFont="1" applyFill="1" applyAlignment="1" applyProtection="1">
      <alignment horizontal="center" vertical="top"/>
      <protection/>
    </xf>
    <xf numFmtId="0" fontId="0" fillId="32" borderId="0" xfId="0" applyFill="1" applyAlignment="1" applyProtection="1">
      <alignment horizontal="center" vertical="top"/>
      <protection/>
    </xf>
    <xf numFmtId="171" fontId="0" fillId="32" borderId="0" xfId="0" applyNumberFormat="1" applyFill="1" applyAlignment="1">
      <alignment vertical="top" wrapText="1"/>
    </xf>
    <xf numFmtId="171" fontId="0" fillId="32" borderId="0" xfId="0" applyNumberFormat="1" applyFill="1" applyAlignment="1">
      <alignment horizontal="justify" vertical="top" wrapText="1"/>
    </xf>
    <xf numFmtId="171" fontId="12" fillId="32" borderId="0" xfId="0" applyNumberFormat="1" applyFont="1" applyFill="1" applyAlignment="1">
      <alignment horizontal="justify" vertical="top" wrapText="1"/>
    </xf>
    <xf numFmtId="171" fontId="1" fillId="32" borderId="0" xfId="0" applyNumberFormat="1" applyFont="1" applyFill="1" applyAlignment="1">
      <alignment vertical="top"/>
    </xf>
    <xf numFmtId="171" fontId="11" fillId="32" borderId="0" xfId="0" applyNumberFormat="1" applyFont="1" applyFill="1" applyAlignment="1">
      <alignment horizontal="left" vertical="top" wrapText="1"/>
    </xf>
    <xf numFmtId="171" fontId="11" fillId="32" borderId="0" xfId="0" applyNumberFormat="1" applyFont="1" applyFill="1" applyAlignment="1">
      <alignment vertical="top"/>
    </xf>
    <xf numFmtId="171" fontId="11" fillId="32" borderId="0" xfId="0" applyNumberFormat="1" applyFont="1" applyFill="1" applyAlignment="1">
      <alignment horizontal="center" vertical="top"/>
    </xf>
    <xf numFmtId="171" fontId="11" fillId="32" borderId="0" xfId="0" applyNumberFormat="1" applyFont="1" applyFill="1" applyBorder="1" applyAlignment="1">
      <alignment horizontal="center" vertical="top" wrapText="1"/>
    </xf>
    <xf numFmtId="171" fontId="11" fillId="32" borderId="0" xfId="0" applyNumberFormat="1" applyFont="1" applyFill="1" applyBorder="1" applyAlignment="1">
      <alignment horizontal="left" vertical="top" wrapText="1"/>
    </xf>
    <xf numFmtId="171" fontId="11" fillId="32" borderId="0" xfId="0" applyNumberFormat="1" applyFont="1" applyFill="1" applyBorder="1" applyAlignment="1">
      <alignment vertical="top" wrapText="1"/>
    </xf>
    <xf numFmtId="171" fontId="0" fillId="32" borderId="0" xfId="0" applyNumberFormat="1" applyFont="1" applyFill="1" applyAlignment="1">
      <alignment horizontal="justify" vertical="top" wrapText="1"/>
    </xf>
    <xf numFmtId="171" fontId="28" fillId="32" borderId="10" xfId="0" applyNumberFormat="1" applyFont="1" applyFill="1" applyBorder="1" applyAlignment="1">
      <alignment horizontal="center" vertical="center"/>
    </xf>
    <xf numFmtId="171" fontId="28" fillId="32" borderId="10" xfId="0" applyNumberFormat="1" applyFont="1" applyFill="1" applyBorder="1" applyAlignment="1">
      <alignment horizontal="left" vertical="center"/>
    </xf>
    <xf numFmtId="171" fontId="2" fillId="32" borderId="10" xfId="0" applyNumberFormat="1" applyFont="1" applyFill="1" applyBorder="1" applyAlignment="1" quotePrefix="1">
      <alignment horizontal="center" vertical="center" wrapText="1"/>
    </xf>
    <xf numFmtId="171" fontId="1" fillId="32" borderId="10" xfId="0" applyNumberFormat="1" applyFont="1" applyFill="1" applyBorder="1" applyAlignment="1">
      <alignment horizontal="center" vertical="center" wrapText="1"/>
    </xf>
    <xf numFmtId="171" fontId="1" fillId="32" borderId="10" xfId="0" applyNumberFormat="1" applyFont="1" applyFill="1" applyBorder="1" applyAlignment="1">
      <alignment horizontal="left" vertical="center" wrapText="1"/>
    </xf>
    <xf numFmtId="171" fontId="2" fillId="32" borderId="10" xfId="0" applyNumberFormat="1" applyFont="1" applyFill="1" applyBorder="1" applyAlignment="1" applyProtection="1">
      <alignment vertical="top"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left" vertical="center" wrapText="1"/>
    </xf>
    <xf numFmtId="171" fontId="19" fillId="32" borderId="10" xfId="0" applyNumberFormat="1" applyFont="1" applyFill="1" applyBorder="1" applyAlignment="1">
      <alignment horizontal="left" vertical="center"/>
    </xf>
    <xf numFmtId="0" fontId="2" fillId="32" borderId="10" xfId="0" applyFont="1" applyFill="1" applyBorder="1" applyAlignment="1">
      <alignment horizontal="left" vertical="top" wrapText="1"/>
    </xf>
    <xf numFmtId="0" fontId="2" fillId="32" borderId="10" xfId="0" applyFont="1" applyFill="1" applyBorder="1" applyAlignment="1">
      <alignment horizontal="left" vertical="center" wrapText="1"/>
    </xf>
    <xf numFmtId="171"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1"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horizontal="left" wrapText="1"/>
    </xf>
    <xf numFmtId="1" fontId="2" fillId="32" borderId="10" xfId="0" applyNumberFormat="1" applyFont="1" applyFill="1" applyBorder="1" applyAlignment="1">
      <alignment horizontal="center" vertical="center" wrapText="1"/>
    </xf>
    <xf numFmtId="49" fontId="30"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1" fillId="32" borderId="10" xfId="0" applyFont="1" applyFill="1" applyBorder="1" applyAlignment="1">
      <alignment horizontal="lef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2" fillId="32" borderId="10" xfId="0" applyFont="1" applyFill="1" applyBorder="1" applyAlignment="1">
      <alignment horizontal="left" vertical="center" wrapText="1"/>
    </xf>
    <xf numFmtId="1" fontId="32" fillId="32" borderId="10" xfId="0" applyNumberFormat="1" applyFont="1" applyFill="1" applyBorder="1" applyAlignment="1">
      <alignment horizontal="center" vertical="center" wrapText="1"/>
    </xf>
    <xf numFmtId="0" fontId="37" fillId="32" borderId="10" xfId="0" applyFont="1" applyFill="1" applyBorder="1" applyAlignment="1">
      <alignment horizontal="left" vertical="center" wrapText="1"/>
    </xf>
    <xf numFmtId="1" fontId="37"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31"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49" fontId="1" fillId="32" borderId="10" xfId="0" applyNumberFormat="1" applyFont="1" applyFill="1" applyBorder="1" applyAlignment="1">
      <alignment horizontal="left" vertical="center" wrapText="1"/>
    </xf>
    <xf numFmtId="0" fontId="37"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vertical="top"/>
    </xf>
    <xf numFmtId="49" fontId="13" fillId="32" borderId="10" xfId="0" applyNumberFormat="1" applyFont="1" applyFill="1" applyBorder="1" applyAlignment="1">
      <alignment horizontal="left" vertical="center" wrapText="1"/>
    </xf>
    <xf numFmtId="49" fontId="32" fillId="32" borderId="10" xfId="0" applyNumberFormat="1" applyFont="1" applyFill="1" applyBorder="1" applyAlignment="1">
      <alignment horizontal="left" vertical="center"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1"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0" fontId="32" fillId="32" borderId="13" xfId="0" applyFont="1" applyFill="1" applyBorder="1" applyAlignment="1">
      <alignment horizontal="left" vertical="top" wrapText="1"/>
    </xf>
    <xf numFmtId="1" fontId="1" fillId="32" borderId="10" xfId="0" applyNumberFormat="1" applyFont="1" applyFill="1" applyBorder="1" applyAlignment="1">
      <alignment horizontal="center" vertical="center"/>
    </xf>
    <xf numFmtId="171" fontId="2" fillId="32" borderId="10" xfId="58" applyNumberFormat="1" applyFont="1" applyFill="1" applyBorder="1" applyAlignment="1">
      <alignment horizontal="center" vertical="center" wrapText="1"/>
      <protection/>
    </xf>
    <xf numFmtId="171" fontId="1" fillId="32" borderId="12" xfId="0" applyNumberFormat="1" applyFont="1" applyFill="1" applyBorder="1" applyAlignment="1">
      <alignment horizontal="center" vertical="center" wrapText="1"/>
    </xf>
    <xf numFmtId="0" fontId="2" fillId="0" borderId="0" xfId="0" applyFont="1" applyAlignment="1">
      <alignment horizontal="center"/>
    </xf>
    <xf numFmtId="0" fontId="35" fillId="0" borderId="10" xfId="59" applyFont="1" applyFill="1" applyBorder="1" applyAlignment="1">
      <alignment vertical="center" wrapText="1"/>
      <protection/>
    </xf>
    <xf numFmtId="0" fontId="17" fillId="32" borderId="0" xfId="0" applyFont="1" applyFill="1" applyAlignment="1" applyProtection="1">
      <alignment vertical="top"/>
      <protection/>
    </xf>
    <xf numFmtId="0" fontId="1" fillId="32" borderId="0" xfId="0" applyFont="1" applyFill="1" applyAlignment="1" applyProtection="1">
      <alignment horizontal="center" vertical="top" wrapText="1"/>
      <protection/>
    </xf>
    <xf numFmtId="171" fontId="1" fillId="32" borderId="0" xfId="0" applyNumberFormat="1" applyFont="1" applyFill="1" applyAlignment="1" applyProtection="1">
      <alignment vertical="top" wrapText="1"/>
      <protection/>
    </xf>
    <xf numFmtId="171" fontId="17" fillId="32" borderId="0" xfId="0" applyNumberFormat="1" applyFont="1" applyFill="1" applyAlignment="1" applyProtection="1">
      <alignment horizontal="right" vertical="top"/>
      <protection/>
    </xf>
    <xf numFmtId="0" fontId="31" fillId="32" borderId="14" xfId="0" applyFont="1" applyFill="1" applyBorder="1" applyAlignment="1" applyProtection="1">
      <alignment horizontal="center" vertical="top"/>
      <protection/>
    </xf>
    <xf numFmtId="0" fontId="31" fillId="32" borderId="15" xfId="0" applyFont="1" applyFill="1" applyBorder="1" applyAlignment="1" applyProtection="1">
      <alignment horizontal="center" vertical="top"/>
      <protection/>
    </xf>
    <xf numFmtId="0" fontId="31" fillId="32" borderId="16" xfId="0" applyFont="1" applyFill="1" applyBorder="1" applyAlignment="1" applyProtection="1">
      <alignment horizontal="center" vertical="top"/>
      <protection/>
    </xf>
    <xf numFmtId="1" fontId="31" fillId="32" borderId="16" xfId="0" applyNumberFormat="1" applyFont="1" applyFill="1" applyBorder="1" applyAlignment="1" applyProtection="1">
      <alignment horizontal="center" vertical="top"/>
      <protection/>
    </xf>
    <xf numFmtId="171" fontId="2" fillId="32" borderId="10" xfId="0" applyNumberFormat="1" applyFont="1" applyFill="1" applyBorder="1" applyAlignment="1">
      <alignment horizontal="justify" vertical="top" wrapText="1"/>
    </xf>
    <xf numFmtId="49" fontId="14" fillId="32" borderId="10" xfId="0" applyNumberFormat="1" applyFont="1" applyFill="1" applyBorder="1" applyAlignment="1">
      <alignment horizontal="center" vertical="center"/>
    </xf>
    <xf numFmtId="171" fontId="1" fillId="32" borderId="13" xfId="0" applyNumberFormat="1" applyFont="1" applyFill="1" applyBorder="1" applyAlignment="1" applyProtection="1">
      <alignment vertical="top" wrapText="1"/>
      <protection/>
    </xf>
    <xf numFmtId="171" fontId="37" fillId="32" borderId="10" xfId="0" applyNumberFormat="1" applyFont="1" applyFill="1" applyBorder="1" applyAlignment="1">
      <alignment horizontal="left" vertical="center" wrapText="1"/>
    </xf>
    <xf numFmtId="49" fontId="27"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top"/>
    </xf>
    <xf numFmtId="0" fontId="32" fillId="32" borderId="10" xfId="0" applyFont="1" applyFill="1" applyBorder="1" applyAlignment="1">
      <alignment horizontal="left" vertical="top" wrapText="1"/>
    </xf>
    <xf numFmtId="171" fontId="32" fillId="32" borderId="10" xfId="0" applyNumberFormat="1" applyFont="1" applyFill="1" applyBorder="1" applyAlignment="1">
      <alignment horizontal="left" vertical="center" wrapText="1"/>
    </xf>
    <xf numFmtId="49" fontId="2" fillId="32" borderId="10" xfId="0" applyNumberFormat="1" applyFont="1" applyFill="1" applyBorder="1" applyAlignment="1">
      <alignment horizontal="center" vertical="top"/>
    </xf>
    <xf numFmtId="0" fontId="32" fillId="32" borderId="10" xfId="0" applyFont="1" applyFill="1" applyBorder="1" applyAlignment="1">
      <alignment horizontal="left" wrapText="1"/>
    </xf>
    <xf numFmtId="171" fontId="32" fillId="32" borderId="10" xfId="0" applyNumberFormat="1" applyFont="1" applyFill="1" applyBorder="1" applyAlignment="1">
      <alignment horizontal="center" vertical="center" wrapText="1"/>
    </xf>
    <xf numFmtId="171" fontId="39" fillId="32" borderId="10" xfId="0" applyNumberFormat="1" applyFont="1" applyFill="1" applyBorder="1" applyAlignment="1">
      <alignment horizontal="center" vertical="center" wrapText="1"/>
    </xf>
    <xf numFmtId="0" fontId="37" fillId="32" borderId="10" xfId="0" applyFont="1" applyFill="1" applyBorder="1" applyAlignment="1">
      <alignment horizontal="left" wrapText="1"/>
    </xf>
    <xf numFmtId="49" fontId="14" fillId="32" borderId="10" xfId="0" applyNumberFormat="1" applyFont="1" applyFill="1" applyBorder="1" applyAlignment="1">
      <alignment horizontal="center" vertical="center" wrapText="1"/>
    </xf>
    <xf numFmtId="0" fontId="1" fillId="32" borderId="0" xfId="0" applyFont="1" applyFill="1" applyAlignment="1" applyProtection="1">
      <alignment vertical="top" wrapText="1"/>
      <protection/>
    </xf>
    <xf numFmtId="0" fontId="0" fillId="32" borderId="0" xfId="0" applyFont="1" applyFill="1" applyAlignment="1">
      <alignment vertical="top" wrapText="1"/>
    </xf>
    <xf numFmtId="0" fontId="40" fillId="32" borderId="0" xfId="0" applyFont="1" applyFill="1" applyAlignment="1">
      <alignment vertical="top" wrapText="1"/>
    </xf>
    <xf numFmtId="0" fontId="32" fillId="32" borderId="0" xfId="0" applyFont="1" applyFill="1" applyAlignment="1">
      <alignment horizontal="center" vertical="center" wrapText="1"/>
    </xf>
    <xf numFmtId="0" fontId="32" fillId="32" borderId="0" xfId="0" applyFont="1" applyFill="1" applyAlignment="1">
      <alignment vertical="center" wrapText="1"/>
    </xf>
    <xf numFmtId="0" fontId="1" fillId="32" borderId="0" xfId="0" applyFont="1" applyFill="1" applyAlignment="1" applyProtection="1">
      <alignment wrapText="1"/>
      <protection/>
    </xf>
    <xf numFmtId="0" fontId="32" fillId="32" borderId="10" xfId="0" applyFont="1" applyFill="1" applyBorder="1" applyAlignment="1">
      <alignment horizontal="center" vertical="center" wrapText="1"/>
    </xf>
    <xf numFmtId="0" fontId="2" fillId="32" borderId="10" xfId="0" applyFont="1" applyFill="1" applyBorder="1" applyAlignment="1">
      <alignment horizontal="center" vertical="top" wrapText="1"/>
    </xf>
    <xf numFmtId="0" fontId="37" fillId="32" borderId="10" xfId="0" applyFont="1" applyFill="1" applyBorder="1" applyAlignment="1">
      <alignment vertical="top" wrapText="1"/>
    </xf>
    <xf numFmtId="0" fontId="32" fillId="32" borderId="10" xfId="0" applyFont="1" applyFill="1" applyBorder="1" applyAlignment="1">
      <alignment vertical="top" wrapText="1"/>
    </xf>
    <xf numFmtId="1" fontId="37" fillId="32" borderId="10" xfId="0" applyNumberFormat="1" applyFont="1" applyFill="1" applyBorder="1" applyAlignment="1">
      <alignment horizontal="center" vertical="center"/>
    </xf>
    <xf numFmtId="0" fontId="37" fillId="32" borderId="10" xfId="0" applyFont="1" applyFill="1" applyBorder="1" applyAlignment="1">
      <alignment horizontal="left" vertical="top" wrapText="1"/>
    </xf>
    <xf numFmtId="0" fontId="37" fillId="32" borderId="10" xfId="0" applyFont="1" applyFill="1" applyBorder="1" applyAlignment="1">
      <alignment wrapText="1"/>
    </xf>
    <xf numFmtId="0" fontId="32" fillId="32" borderId="10" xfId="0" applyFont="1" applyFill="1" applyBorder="1" applyAlignment="1">
      <alignment wrapText="1"/>
    </xf>
    <xf numFmtId="171" fontId="0" fillId="32" borderId="10" xfId="0" applyNumberFormat="1" applyFill="1" applyBorder="1" applyAlignment="1">
      <alignment vertical="top"/>
    </xf>
    <xf numFmtId="171" fontId="0" fillId="32" borderId="10" xfId="0" applyNumberFormat="1" applyFont="1" applyFill="1" applyBorder="1" applyAlignment="1">
      <alignment vertical="top"/>
    </xf>
    <xf numFmtId="171" fontId="17" fillId="32" borderId="10" xfId="0" applyNumberFormat="1" applyFont="1" applyFill="1" applyBorder="1" applyAlignment="1">
      <alignment vertical="top" wrapText="1"/>
    </xf>
    <xf numFmtId="0" fontId="0" fillId="32" borderId="0" xfId="0" applyFill="1" applyAlignment="1">
      <alignment/>
    </xf>
    <xf numFmtId="0" fontId="37" fillId="32" borderId="10" xfId="0" applyFont="1" applyFill="1" applyBorder="1" applyAlignment="1">
      <alignment vertical="center" wrapText="1"/>
    </xf>
    <xf numFmtId="0" fontId="32" fillId="32" borderId="10" xfId="0" applyFont="1" applyFill="1" applyBorder="1" applyAlignment="1">
      <alignment vertical="center" wrapText="1"/>
    </xf>
    <xf numFmtId="0" fontId="4" fillId="0" borderId="10" xfId="0" applyNumberFormat="1" applyFont="1" applyBorder="1" applyAlignment="1">
      <alignment horizontal="center" vertical="center" wrapText="1"/>
    </xf>
    <xf numFmtId="0" fontId="38" fillId="0" borderId="10" xfId="0" applyNumberFormat="1" applyFont="1" applyBorder="1" applyAlignment="1">
      <alignment horizontal="center" vertical="center" wrapText="1"/>
    </xf>
    <xf numFmtId="0" fontId="2" fillId="33" borderId="10" xfId="0" applyNumberFormat="1" applyFont="1" applyFill="1" applyBorder="1" applyAlignment="1">
      <alignment vertical="top" wrapText="1"/>
    </xf>
    <xf numFmtId="171" fontId="0" fillId="0" borderId="0" xfId="0" applyNumberFormat="1" applyFont="1" applyFill="1" applyAlignment="1">
      <alignment vertical="top"/>
    </xf>
    <xf numFmtId="0" fontId="1" fillId="32" borderId="0" xfId="0" applyFont="1" applyFill="1" applyAlignment="1" applyProtection="1">
      <alignment horizontal="right" wrapText="1"/>
      <protection/>
    </xf>
    <xf numFmtId="0" fontId="3" fillId="0" borderId="10" xfId="59" applyFont="1" applyFill="1" applyBorder="1" applyAlignment="1">
      <alignment vertical="center" wrapText="1"/>
      <protection/>
    </xf>
    <xf numFmtId="49" fontId="33" fillId="0" borderId="10" xfId="59" applyNumberFormat="1" applyFont="1" applyBorder="1" applyAlignment="1">
      <alignment horizontal="left" vertical="center" wrapText="1"/>
      <protection/>
    </xf>
    <xf numFmtId="0" fontId="33" fillId="0" borderId="10" xfId="56" applyFont="1" applyBorder="1" applyAlignment="1">
      <alignment vertical="center" wrapText="1"/>
      <protection/>
    </xf>
    <xf numFmtId="0" fontId="3" fillId="0" borderId="10" xfId="56" applyFont="1" applyBorder="1" applyAlignment="1">
      <alignment vertical="center" wrapText="1"/>
      <protection/>
    </xf>
    <xf numFmtId="0" fontId="3" fillId="0" borderId="11" xfId="0" applyFont="1" applyBorder="1" applyAlignment="1">
      <alignment vertical="center" wrapText="1"/>
    </xf>
    <xf numFmtId="49" fontId="3" fillId="0" borderId="10" xfId="59" applyNumberFormat="1" applyFont="1" applyBorder="1" applyAlignment="1">
      <alignment horizontal="left" vertical="center" wrapText="1"/>
      <protection/>
    </xf>
    <xf numFmtId="0" fontId="33" fillId="0" borderId="10" xfId="53" applyFont="1" applyBorder="1" applyAlignment="1">
      <alignment vertical="center" wrapText="1"/>
      <protection/>
    </xf>
    <xf numFmtId="0" fontId="34" fillId="0" borderId="10" xfId="0" applyFont="1" applyBorder="1" applyAlignment="1">
      <alignment vertical="center" wrapText="1"/>
    </xf>
    <xf numFmtId="0" fontId="3" fillId="0" borderId="10" xfId="53" applyFont="1" applyFill="1" applyBorder="1" applyAlignment="1">
      <alignment vertical="center" wrapText="1"/>
      <protection/>
    </xf>
    <xf numFmtId="0" fontId="33" fillId="0" borderId="10" xfId="59" applyFont="1" applyBorder="1" applyAlignment="1">
      <alignment vertical="center" wrapText="1"/>
      <protection/>
    </xf>
    <xf numFmtId="0" fontId="3" fillId="0" borderId="10" xfId="59" applyFont="1" applyBorder="1" applyAlignment="1">
      <alignment vertical="center" wrapText="1"/>
      <protection/>
    </xf>
    <xf numFmtId="0" fontId="3" fillId="0" borderId="10" xfId="54" applyFont="1" applyBorder="1" applyAlignment="1">
      <alignment vertical="center" wrapText="1"/>
      <protection/>
    </xf>
    <xf numFmtId="0" fontId="33" fillId="0" borderId="10" xfId="57" applyFont="1" applyBorder="1" applyAlignment="1">
      <alignment vertical="center" wrapText="1"/>
      <protection/>
    </xf>
    <xf numFmtId="0" fontId="3" fillId="0" borderId="10" xfId="57" applyFont="1" applyBorder="1" applyAlignment="1">
      <alignment vertical="center"/>
      <protection/>
    </xf>
    <xf numFmtId="0" fontId="33" fillId="0" borderId="10" xfId="57" applyFont="1" applyBorder="1" applyAlignment="1">
      <alignment vertical="center"/>
      <protection/>
    </xf>
    <xf numFmtId="0" fontId="3" fillId="0" borderId="10" xfId="57" applyFont="1" applyBorder="1" applyAlignment="1">
      <alignment vertical="center" wrapText="1"/>
      <protection/>
    </xf>
    <xf numFmtId="0" fontId="3" fillId="0" borderId="10" xfId="53" applyFont="1" applyBorder="1" applyAlignment="1">
      <alignment vertical="center" wrapText="1"/>
      <protection/>
    </xf>
    <xf numFmtId="0" fontId="33" fillId="0" borderId="10" xfId="59" applyFont="1" applyBorder="1" applyAlignment="1">
      <alignment horizontal="left" vertical="center" wrapText="1"/>
      <protection/>
    </xf>
    <xf numFmtId="0" fontId="35" fillId="0" borderId="10" xfId="59" applyFont="1" applyBorder="1" applyAlignment="1">
      <alignment vertical="center" wrapText="1"/>
      <protection/>
    </xf>
    <xf numFmtId="0" fontId="33" fillId="0" borderId="10" xfId="53" applyFont="1" applyFill="1" applyBorder="1" applyAlignment="1">
      <alignment vertical="center" wrapText="1"/>
      <protection/>
    </xf>
    <xf numFmtId="0" fontId="34" fillId="0" borderId="10" xfId="0" applyFont="1" applyFill="1" applyBorder="1" applyAlignment="1">
      <alignment vertical="center"/>
    </xf>
    <xf numFmtId="0" fontId="3" fillId="0" borderId="10" xfId="59" applyNumberFormat="1" applyFont="1" applyFill="1" applyBorder="1" applyAlignment="1">
      <alignment vertical="center" wrapText="1"/>
      <protection/>
    </xf>
    <xf numFmtId="49" fontId="2" fillId="32" borderId="10" xfId="0" applyNumberFormat="1" applyFont="1" applyFill="1" applyBorder="1" applyAlignment="1">
      <alignment horizontal="left" vertical="center"/>
    </xf>
    <xf numFmtId="171" fontId="0" fillId="0" borderId="0" xfId="0" applyNumberFormat="1" applyFont="1" applyFill="1" applyAlignment="1">
      <alignment vertical="top" wrapText="1"/>
    </xf>
    <xf numFmtId="171" fontId="0" fillId="0" borderId="0" xfId="0" applyNumberFormat="1" applyFont="1" applyFill="1" applyAlignment="1">
      <alignment horizontal="center" vertical="top" wrapText="1"/>
    </xf>
    <xf numFmtId="171" fontId="41" fillId="0" borderId="0" xfId="0" applyNumberFormat="1" applyFont="1" applyFill="1" applyAlignment="1">
      <alignment vertical="top"/>
    </xf>
    <xf numFmtId="171" fontId="42" fillId="0" borderId="0" xfId="0" applyNumberFormat="1" applyFont="1" applyFill="1" applyAlignment="1">
      <alignment vertical="top"/>
    </xf>
    <xf numFmtId="171" fontId="43" fillId="0" borderId="0" xfId="0" applyNumberFormat="1" applyFont="1" applyFill="1" applyAlignment="1">
      <alignment vertical="top" wrapText="1"/>
    </xf>
    <xf numFmtId="171" fontId="43" fillId="0" borderId="0" xfId="0" applyNumberFormat="1" applyFont="1" applyFill="1" applyAlignment="1">
      <alignment vertical="top"/>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5"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171" fontId="28" fillId="32" borderId="10" xfId="0" applyNumberFormat="1" applyFont="1" applyFill="1" applyBorder="1" applyAlignment="1">
      <alignment horizontal="justify" vertical="center" wrapText="1"/>
    </xf>
    <xf numFmtId="171" fontId="2" fillId="32" borderId="10" xfId="0" applyNumberFormat="1" applyFont="1" applyFill="1" applyBorder="1" applyAlignment="1">
      <alignment vertical="center" wrapText="1"/>
    </xf>
    <xf numFmtId="171" fontId="2" fillId="32" borderId="10" xfId="0" applyNumberFormat="1" applyFont="1" applyFill="1" applyBorder="1" applyAlignment="1" applyProtection="1">
      <alignment vertical="center" wrapText="1"/>
      <protection/>
    </xf>
    <xf numFmtId="171" fontId="1" fillId="32" borderId="10" xfId="0" applyNumberFormat="1" applyFont="1" applyFill="1" applyBorder="1" applyAlignment="1" applyProtection="1">
      <alignment vertical="center" wrapText="1"/>
      <protection/>
    </xf>
    <xf numFmtId="0" fontId="1" fillId="32" borderId="10" xfId="0" applyFont="1" applyFill="1" applyBorder="1" applyAlignment="1">
      <alignment vertical="center" wrapText="1"/>
    </xf>
    <xf numFmtId="0" fontId="2" fillId="32" borderId="10" xfId="0" applyFont="1" applyFill="1" applyBorder="1" applyAlignment="1">
      <alignment vertical="center" wrapText="1"/>
    </xf>
    <xf numFmtId="171" fontId="1" fillId="32" borderId="13" xfId="0" applyNumberFormat="1" applyFont="1" applyFill="1" applyBorder="1" applyAlignment="1" applyProtection="1">
      <alignment vertical="center" wrapText="1"/>
      <protection/>
    </xf>
    <xf numFmtId="171" fontId="2" fillId="32" borderId="10" xfId="0" applyNumberFormat="1" applyFont="1" applyFill="1" applyBorder="1" applyAlignment="1">
      <alignment vertical="center"/>
    </xf>
    <xf numFmtId="0" fontId="2" fillId="32" borderId="10" xfId="0" applyNumberFormat="1" applyFont="1" applyFill="1" applyBorder="1" applyAlignment="1">
      <alignment vertical="center" wrapText="1"/>
    </xf>
    <xf numFmtId="0" fontId="1"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32" fillId="32" borderId="13" xfId="0" applyFont="1" applyFill="1" applyBorder="1" applyAlignment="1">
      <alignment horizontal="left" vertical="center" wrapText="1"/>
    </xf>
    <xf numFmtId="0" fontId="2" fillId="32" borderId="17" xfId="0" applyFont="1" applyFill="1" applyBorder="1" applyAlignment="1" applyProtection="1">
      <alignment horizontal="center" vertical="center"/>
      <protection/>
    </xf>
    <xf numFmtId="0" fontId="31" fillId="32" borderId="18" xfId="0" applyFont="1" applyFill="1" applyBorder="1" applyAlignment="1" applyProtection="1">
      <alignment horizontal="center" vertical="center"/>
      <protection/>
    </xf>
    <xf numFmtId="171" fontId="2" fillId="32" borderId="10" xfId="0" applyNumberFormat="1" applyFont="1" applyFill="1" applyBorder="1" applyAlignment="1">
      <alignment horizontal="justify" vertical="center" wrapText="1"/>
    </xf>
    <xf numFmtId="0" fontId="31" fillId="32" borderId="17" xfId="0" applyFont="1" applyFill="1" applyBorder="1" applyAlignment="1" applyProtection="1">
      <alignment horizontal="center" vertical="center"/>
      <protection/>
    </xf>
    <xf numFmtId="0" fontId="31" fillId="32" borderId="19" xfId="0" applyFont="1" applyFill="1" applyBorder="1" applyAlignment="1" applyProtection="1">
      <alignment horizontal="center" vertical="center"/>
      <protection/>
    </xf>
    <xf numFmtId="171" fontId="31" fillId="32" borderId="17" xfId="0" applyNumberFormat="1" applyFont="1" applyFill="1" applyBorder="1" applyAlignment="1" applyProtection="1">
      <alignment horizontal="center" vertical="center" wrapText="1"/>
      <protection/>
    </xf>
    <xf numFmtId="0" fontId="4" fillId="0" borderId="10" xfId="0" applyFont="1" applyBorder="1" applyAlignment="1">
      <alignment vertical="center" wrapText="1"/>
    </xf>
    <xf numFmtId="0" fontId="38" fillId="0" borderId="10" xfId="0" applyFont="1" applyBorder="1" applyAlignment="1">
      <alignment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1" fillId="32" borderId="0" xfId="0" applyNumberFormat="1" applyFont="1" applyFill="1" applyAlignment="1">
      <alignment horizontal="right" vertical="top"/>
    </xf>
    <xf numFmtId="171" fontId="2" fillId="32" borderId="10" xfId="0" applyNumberFormat="1" applyFont="1" applyFill="1" applyBorder="1" applyAlignment="1">
      <alignment horizontal="center" vertical="center" wrapText="1"/>
    </xf>
    <xf numFmtId="171" fontId="2" fillId="32" borderId="12" xfId="0" applyNumberFormat="1" applyFont="1" applyFill="1" applyBorder="1" applyAlignment="1">
      <alignment horizontal="center" vertical="center" wrapText="1"/>
    </xf>
    <xf numFmtId="0" fontId="33" fillId="0" borderId="10" xfId="59" applyFont="1" applyFill="1" applyBorder="1" applyAlignment="1">
      <alignment vertical="center"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0" fontId="33" fillId="0" borderId="10" xfId="0" applyFont="1" applyBorder="1" applyAlignment="1">
      <alignment vertical="center" wrapText="1"/>
    </xf>
    <xf numFmtId="0" fontId="3" fillId="0" borderId="10" xfId="0" applyFont="1" applyBorder="1" applyAlignment="1">
      <alignment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 fontId="1" fillId="0" borderId="0" xfId="0" applyNumberFormat="1" applyFont="1" applyFill="1" applyAlignment="1">
      <alignment horizontal="center" vertical="center"/>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0" borderId="13" xfId="0" applyNumberFormat="1" applyFont="1" applyFill="1" applyBorder="1" applyAlignment="1" applyProtection="1">
      <alignment vertical="top" wrapText="1"/>
      <protection/>
    </xf>
    <xf numFmtId="171" fontId="2" fillId="0" borderId="10" xfId="0" applyNumberFormat="1" applyFont="1" applyFill="1" applyBorder="1" applyAlignment="1" quotePrefix="1">
      <alignment horizontal="center" vertical="center" wrapText="1"/>
    </xf>
    <xf numFmtId="171" fontId="2" fillId="0" borderId="10" xfId="0"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171" fontId="1" fillId="0" borderId="13" xfId="0" applyNumberFormat="1" applyFont="1" applyFill="1" applyBorder="1" applyAlignment="1" applyProtection="1">
      <alignment vertical="top" wrapText="1"/>
      <protection/>
    </xf>
    <xf numFmtId="171" fontId="1" fillId="0" borderId="10" xfId="0" applyNumberFormat="1" applyFont="1" applyFill="1" applyBorder="1" applyAlignment="1" quotePrefix="1">
      <alignment horizontal="center" vertical="center" wrapText="1"/>
    </xf>
    <xf numFmtId="171" fontId="1" fillId="0" borderId="10" xfId="0" applyNumberFormat="1" applyFont="1" applyFill="1" applyBorder="1" applyAlignment="1">
      <alignment horizontal="center" vertical="center" wrapText="1"/>
    </xf>
    <xf numFmtId="0" fontId="1" fillId="0" borderId="20" xfId="0" applyFont="1" applyFill="1" applyBorder="1" applyAlignment="1">
      <alignment horizontal="left" vertical="center" wrapText="1"/>
    </xf>
    <xf numFmtId="171" fontId="1" fillId="0" borderId="10" xfId="0" applyNumberFormat="1" applyFont="1" applyFill="1" applyBorder="1" applyAlignment="1" applyProtection="1">
      <alignment vertical="top" wrapText="1"/>
      <protection/>
    </xf>
    <xf numFmtId="0" fontId="1" fillId="0" borderId="10" xfId="0" applyFont="1" applyFill="1" applyBorder="1" applyAlignment="1">
      <alignment horizontal="left" vertical="center" wrapText="1"/>
    </xf>
    <xf numFmtId="0" fontId="2" fillId="32" borderId="10" xfId="0" applyFont="1" applyFill="1" applyBorder="1" applyAlignment="1">
      <alignment wrapText="1"/>
    </xf>
    <xf numFmtId="0" fontId="32" fillId="0" borderId="21" xfId="0" applyFont="1" applyFill="1" applyBorder="1" applyAlignment="1">
      <alignment horizontal="left" wrapText="1"/>
    </xf>
    <xf numFmtId="0" fontId="2" fillId="0" borderId="10" xfId="0" applyFont="1" applyFill="1" applyBorder="1" applyAlignment="1">
      <alignment horizontal="left" vertical="center" wrapText="1"/>
    </xf>
    <xf numFmtId="4" fontId="33" fillId="32" borderId="10" xfId="59" applyNumberFormat="1" applyFont="1" applyFill="1" applyBorder="1" applyAlignment="1">
      <alignment horizontal="right" vertical="center" wrapText="1"/>
      <protection/>
    </xf>
    <xf numFmtId="4" fontId="3" fillId="32" borderId="10" xfId="0" applyNumberFormat="1" applyFont="1" applyFill="1" applyBorder="1" applyAlignment="1">
      <alignment horizontal="right" vertical="center" wrapText="1"/>
    </xf>
    <xf numFmtId="4" fontId="33" fillId="32" borderId="10" xfId="0" applyNumberFormat="1" applyFont="1" applyFill="1" applyBorder="1" applyAlignment="1">
      <alignment horizontal="right" vertical="center" wrapText="1"/>
    </xf>
    <xf numFmtId="4" fontId="3" fillId="32" borderId="10" xfId="59" applyNumberFormat="1" applyFont="1" applyFill="1" applyBorder="1" applyAlignment="1">
      <alignment horizontal="right" vertical="center" wrapText="1"/>
      <protection/>
    </xf>
    <xf numFmtId="4" fontId="35" fillId="32" borderId="10" xfId="59" applyNumberFormat="1" applyFont="1" applyFill="1" applyBorder="1" applyAlignment="1">
      <alignment vertical="center" wrapText="1"/>
      <protection/>
    </xf>
    <xf numFmtId="4" fontId="2" fillId="32" borderId="10" xfId="0" applyNumberFormat="1" applyFont="1" applyFill="1" applyBorder="1" applyAlignment="1">
      <alignment horizontal="right" vertical="center"/>
    </xf>
    <xf numFmtId="4" fontId="2" fillId="32" borderId="10" xfId="0" applyNumberFormat="1" applyFont="1" applyFill="1" applyBorder="1" applyAlignment="1">
      <alignment horizontal="right" vertical="center" wrapText="1"/>
    </xf>
    <xf numFmtId="4" fontId="2"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lignment horizontal="right" vertical="center" wrapText="1"/>
    </xf>
    <xf numFmtId="4" fontId="28" fillId="32" borderId="10" xfId="0" applyNumberFormat="1" applyFont="1" applyFill="1" applyBorder="1" applyAlignment="1">
      <alignment horizontal="right" vertical="center"/>
    </xf>
    <xf numFmtId="4" fontId="2" fillId="32" borderId="10" xfId="0" applyNumberFormat="1" applyFont="1" applyFill="1" applyBorder="1" applyAlignment="1" applyProtection="1">
      <alignment horizontal="right" vertical="center"/>
      <protection/>
    </xf>
    <xf numFmtId="4" fontId="2" fillId="32" borderId="10" xfId="0" applyNumberFormat="1" applyFont="1" applyFill="1" applyBorder="1" applyAlignment="1">
      <alignment vertical="top"/>
    </xf>
    <xf numFmtId="4" fontId="2" fillId="32" borderId="10" xfId="0" applyNumberFormat="1" applyFont="1" applyFill="1" applyBorder="1" applyAlignment="1">
      <alignment vertical="top" wrapText="1"/>
    </xf>
    <xf numFmtId="4" fontId="2" fillId="32" borderId="10" xfId="0" applyNumberFormat="1" applyFont="1" applyFill="1" applyBorder="1" applyAlignment="1">
      <alignment vertical="center" wrapText="1"/>
    </xf>
    <xf numFmtId="4" fontId="0" fillId="0" borderId="0" xfId="0" applyNumberFormat="1" applyFont="1" applyFill="1" applyAlignment="1">
      <alignment vertical="top"/>
    </xf>
    <xf numFmtId="4" fontId="4" fillId="32" borderId="10" xfId="0" applyNumberFormat="1" applyFont="1" applyFill="1" applyBorder="1" applyAlignment="1">
      <alignment horizontal="right" vertical="center" wrapText="1"/>
    </xf>
    <xf numFmtId="4" fontId="1" fillId="32" borderId="10" xfId="0" applyNumberFormat="1" applyFont="1" applyFill="1" applyBorder="1" applyAlignment="1">
      <alignment vertic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171" fontId="1" fillId="0" borderId="0" xfId="0" applyNumberFormat="1" applyFont="1" applyAlignment="1">
      <alignment horizontal="right" vertical="top"/>
    </xf>
    <xf numFmtId="0" fontId="1" fillId="0" borderId="0" xfId="0" applyFont="1" applyAlignment="1">
      <alignment horizontal="right" vertical="top" wrapText="1"/>
    </xf>
    <xf numFmtId="0" fontId="4" fillId="0" borderId="0" xfId="0" applyFont="1" applyAlignment="1">
      <alignment horizontal="center" vertical="top" wrapText="1"/>
    </xf>
    <xf numFmtId="0" fontId="26" fillId="32" borderId="0" xfId="0" applyFont="1" applyFill="1" applyAlignment="1" applyProtection="1">
      <alignment horizontal="center" vertical="top" wrapText="1"/>
      <protection/>
    </xf>
    <xf numFmtId="0" fontId="1" fillId="32" borderId="0" xfId="0" applyFont="1" applyFill="1" applyAlignment="1" applyProtection="1">
      <alignment horizontal="right" vertical="top"/>
      <protection/>
    </xf>
    <xf numFmtId="0" fontId="1" fillId="32" borderId="0" xfId="0" applyFont="1" applyFill="1" applyAlignment="1" applyProtection="1">
      <alignment horizontal="right" vertical="top" wrapText="1"/>
      <protection/>
    </xf>
    <xf numFmtId="0" fontId="1" fillId="32" borderId="0" xfId="0" applyFont="1" applyFill="1" applyAlignment="1" applyProtection="1">
      <alignment horizontal="right" vertical="center"/>
      <protection/>
    </xf>
    <xf numFmtId="171" fontId="11" fillId="32" borderId="0" xfId="0" applyNumberFormat="1" applyFont="1" applyFill="1" applyBorder="1" applyAlignment="1">
      <alignment horizontal="left" vertical="top" wrapText="1"/>
    </xf>
    <xf numFmtId="0" fontId="1" fillId="32" borderId="0" xfId="0" applyFont="1" applyFill="1" applyAlignment="1" applyProtection="1">
      <alignment horizontal="left" vertical="top" wrapText="1"/>
      <protection/>
    </xf>
    <xf numFmtId="171" fontId="2" fillId="32" borderId="10" xfId="0" applyNumberFormat="1" applyFont="1" applyFill="1" applyBorder="1" applyAlignment="1">
      <alignment horizontal="center" vertical="center" wrapText="1"/>
    </xf>
    <xf numFmtId="0" fontId="1" fillId="32" borderId="0" xfId="0" applyFont="1" applyFill="1" applyAlignment="1" applyProtection="1">
      <alignment horizontal="right" wrapText="1"/>
      <protection/>
    </xf>
    <xf numFmtId="0" fontId="32" fillId="32" borderId="0" xfId="0" applyFont="1" applyFill="1" applyAlignment="1">
      <alignment horizontal="center" vertical="center" wrapText="1"/>
    </xf>
    <xf numFmtId="0" fontId="37" fillId="32" borderId="0" xfId="0" applyFont="1" applyFill="1" applyBorder="1" applyAlignment="1">
      <alignment horizontal="right" vertical="center" wrapText="1"/>
    </xf>
    <xf numFmtId="4" fontId="3"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25"/>
  <sheetViews>
    <sheetView view="pageBreakPreview" zoomScale="85" zoomScaleNormal="115" zoomScaleSheetLayoutView="85" workbookViewId="0" topLeftCell="A1">
      <selection activeCell="F2" sqref="F2"/>
    </sheetView>
  </sheetViews>
  <sheetFormatPr defaultColWidth="9.00390625" defaultRowHeight="12.75"/>
  <cols>
    <col min="1" max="1" width="30.00390625" style="0" customWidth="1"/>
    <col min="2" max="2" width="69.625" style="0" customWidth="1"/>
    <col min="3" max="3" width="23.375" style="0" customWidth="1"/>
  </cols>
  <sheetData>
    <row r="1" spans="2:3" ht="100.5" customHeight="1">
      <c r="B1" s="302" t="s">
        <v>798</v>
      </c>
      <c r="C1" s="303"/>
    </row>
    <row r="2" spans="2:3" ht="22.5" customHeight="1">
      <c r="B2" s="85"/>
      <c r="C2" s="86"/>
    </row>
    <row r="3" spans="1:3" ht="36.75" customHeight="1">
      <c r="A3" s="304" t="s">
        <v>659</v>
      </c>
      <c r="B3" s="304"/>
      <c r="C3" s="304"/>
    </row>
    <row r="4" spans="1:3" ht="11.25" customHeight="1">
      <c r="A4" s="153"/>
      <c r="B4" s="153"/>
      <c r="C4" s="153"/>
    </row>
    <row r="5" ht="15">
      <c r="C5" s="68" t="s">
        <v>13</v>
      </c>
    </row>
    <row r="6" spans="1:3" ht="43.5" customHeight="1">
      <c r="A6" s="80" t="s">
        <v>332</v>
      </c>
      <c r="B6" s="80" t="s">
        <v>29</v>
      </c>
      <c r="C6" s="80" t="s">
        <v>67</v>
      </c>
    </row>
    <row r="7" spans="1:3" ht="17.25" customHeight="1">
      <c r="A7" s="79">
        <v>1</v>
      </c>
      <c r="B7" s="79">
        <v>2</v>
      </c>
      <c r="C7" s="79">
        <v>3</v>
      </c>
    </row>
    <row r="8" spans="1:3" ht="45" customHeight="1">
      <c r="A8" s="80" t="s">
        <v>351</v>
      </c>
      <c r="B8" s="254" t="s">
        <v>333</v>
      </c>
      <c r="C8" s="81">
        <f>C9+C18</f>
        <v>11737891.069999993</v>
      </c>
    </row>
    <row r="9" spans="1:3" ht="38.25" customHeight="1">
      <c r="A9" s="80" t="s">
        <v>334</v>
      </c>
      <c r="B9" s="254" t="s">
        <v>335</v>
      </c>
      <c r="C9" s="84">
        <f>C14+C10</f>
        <v>11737891.069999993</v>
      </c>
    </row>
    <row r="10" spans="1:3" ht="20.25" customHeight="1">
      <c r="A10" s="80" t="s">
        <v>336</v>
      </c>
      <c r="B10" s="254" t="s">
        <v>337</v>
      </c>
      <c r="C10" s="81">
        <f>C11</f>
        <v>-334713980.14000005</v>
      </c>
    </row>
    <row r="11" spans="1:3" ht="20.25" customHeight="1">
      <c r="A11" s="83" t="s">
        <v>338</v>
      </c>
      <c r="B11" s="255" t="s">
        <v>339</v>
      </c>
      <c r="C11" s="84">
        <f>C12</f>
        <v>-334713980.14000005</v>
      </c>
    </row>
    <row r="12" spans="1:3" ht="20.25" customHeight="1">
      <c r="A12" s="83" t="s">
        <v>340</v>
      </c>
      <c r="B12" s="255" t="s">
        <v>341</v>
      </c>
      <c r="C12" s="82">
        <f>C13</f>
        <v>-334713980.14000005</v>
      </c>
    </row>
    <row r="13" spans="1:3" ht="37.5" customHeight="1">
      <c r="A13" s="83" t="s">
        <v>342</v>
      </c>
      <c r="B13" s="255" t="s">
        <v>343</v>
      </c>
      <c r="C13" s="84">
        <f>-'Доходы 2019'!C131-C20</f>
        <v>-334713980.14000005</v>
      </c>
    </row>
    <row r="14" spans="1:3" ht="18.75" customHeight="1">
      <c r="A14" s="80" t="s">
        <v>344</v>
      </c>
      <c r="B14" s="254" t="s">
        <v>345</v>
      </c>
      <c r="C14" s="81">
        <f>C15</f>
        <v>346451871.21000004</v>
      </c>
    </row>
    <row r="15" spans="1:3" ht="18.75" customHeight="1">
      <c r="A15" s="83" t="s">
        <v>346</v>
      </c>
      <c r="B15" s="255" t="s">
        <v>345</v>
      </c>
      <c r="C15" s="84">
        <f>C16</f>
        <v>346451871.21000004</v>
      </c>
    </row>
    <row r="16" spans="1:3" ht="18.75" customHeight="1">
      <c r="A16" s="83" t="s">
        <v>347</v>
      </c>
      <c r="B16" s="255" t="s">
        <v>348</v>
      </c>
      <c r="C16" s="82">
        <f>C17</f>
        <v>346451871.21000004</v>
      </c>
    </row>
    <row r="17" spans="1:3" ht="36.75" customHeight="1">
      <c r="A17" s="83" t="s">
        <v>349</v>
      </c>
      <c r="B17" s="255" t="s">
        <v>350</v>
      </c>
      <c r="C17" s="82">
        <f>'Ведомственная 2019'!G15-C25</f>
        <v>346451871.21000004</v>
      </c>
    </row>
    <row r="18" spans="1:3" ht="39.75" customHeight="1">
      <c r="A18" s="80" t="s">
        <v>401</v>
      </c>
      <c r="B18" s="254" t="s">
        <v>402</v>
      </c>
      <c r="C18" s="197">
        <f>C19</f>
        <v>0</v>
      </c>
    </row>
    <row r="19" spans="1:3" ht="36">
      <c r="A19" s="83" t="s">
        <v>403</v>
      </c>
      <c r="B19" s="255" t="s">
        <v>404</v>
      </c>
      <c r="C19" s="198">
        <f>C20+C23</f>
        <v>0</v>
      </c>
    </row>
    <row r="20" spans="1:3" ht="36">
      <c r="A20" s="83" t="s">
        <v>405</v>
      </c>
      <c r="B20" s="255" t="s">
        <v>406</v>
      </c>
      <c r="C20" s="84">
        <f>C21</f>
        <v>100000</v>
      </c>
    </row>
    <row r="21" spans="1:3" ht="54">
      <c r="A21" s="83" t="s">
        <v>407</v>
      </c>
      <c r="B21" s="255" t="s">
        <v>408</v>
      </c>
      <c r="C21" s="84">
        <f>C22</f>
        <v>100000</v>
      </c>
    </row>
    <row r="22" spans="1:3" ht="72">
      <c r="A22" s="83" t="s">
        <v>409</v>
      </c>
      <c r="B22" s="255" t="s">
        <v>410</v>
      </c>
      <c r="C22" s="84">
        <v>100000</v>
      </c>
    </row>
    <row r="23" spans="1:3" ht="36">
      <c r="A23" s="83" t="s">
        <v>411</v>
      </c>
      <c r="B23" s="255" t="s">
        <v>412</v>
      </c>
      <c r="C23" s="84">
        <f>C24</f>
        <v>-100000</v>
      </c>
    </row>
    <row r="24" spans="1:3" ht="54">
      <c r="A24" s="83" t="s">
        <v>413</v>
      </c>
      <c r="B24" s="255" t="s">
        <v>414</v>
      </c>
      <c r="C24" s="84">
        <f>C25</f>
        <v>-100000</v>
      </c>
    </row>
    <row r="25" spans="1:3" ht="57.75" customHeight="1">
      <c r="A25" s="83" t="s">
        <v>415</v>
      </c>
      <c r="B25" s="255" t="s">
        <v>416</v>
      </c>
      <c r="C25" s="84">
        <v>-100000</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131"/>
  <sheetViews>
    <sheetView view="pageBreakPreview" zoomScaleSheetLayoutView="100" zoomScalePageLayoutView="0" workbookViewId="0" topLeftCell="A124">
      <selection activeCell="C120" sqref="C120"/>
    </sheetView>
  </sheetViews>
  <sheetFormatPr defaultColWidth="9.00390625" defaultRowHeight="12.75"/>
  <cols>
    <col min="1" max="1" width="20.00390625" style="76" customWidth="1"/>
    <col min="2" max="2" width="65.50390625" style="0" customWidth="1"/>
    <col min="3" max="3" width="13.625" style="71" customWidth="1"/>
  </cols>
  <sheetData>
    <row r="1" spans="1:3" ht="15">
      <c r="A1" s="34"/>
      <c r="B1" s="35"/>
      <c r="C1" s="258" t="s">
        <v>251</v>
      </c>
    </row>
    <row r="2" spans="1:3" ht="15">
      <c r="A2" s="34"/>
      <c r="B2" s="36"/>
      <c r="C2" s="258" t="s">
        <v>63</v>
      </c>
    </row>
    <row r="3" spans="1:3" ht="15">
      <c r="A3" s="37"/>
      <c r="B3" s="305" t="s">
        <v>665</v>
      </c>
      <c r="C3" s="305"/>
    </row>
    <row r="4" spans="1:3" ht="15">
      <c r="A4" s="37"/>
      <c r="B4" s="305" t="s">
        <v>64</v>
      </c>
      <c r="C4" s="305"/>
    </row>
    <row r="5" spans="1:3" ht="54" customHeight="1">
      <c r="A5" s="37"/>
      <c r="B5" s="306" t="s">
        <v>799</v>
      </c>
      <c r="C5" s="306"/>
    </row>
    <row r="6" spans="1:3" ht="8.25" customHeight="1">
      <c r="A6" s="38"/>
      <c r="B6" s="38"/>
      <c r="C6" s="258"/>
    </row>
    <row r="7" spans="1:3" ht="21" customHeight="1">
      <c r="A7" s="307" t="s">
        <v>537</v>
      </c>
      <c r="B7" s="307"/>
      <c r="C7" s="307"/>
    </row>
    <row r="8" spans="1:3" ht="15">
      <c r="A8" s="74"/>
      <c r="B8" s="39"/>
      <c r="C8" s="258" t="s">
        <v>13</v>
      </c>
    </row>
    <row r="9" spans="1:3" ht="36" customHeight="1">
      <c r="A9" s="40" t="s">
        <v>65</v>
      </c>
      <c r="B9" s="41" t="s">
        <v>66</v>
      </c>
      <c r="C9" s="70" t="s">
        <v>67</v>
      </c>
    </row>
    <row r="10" spans="1:3" ht="12.75">
      <c r="A10" s="41" t="s">
        <v>68</v>
      </c>
      <c r="B10" s="203" t="s">
        <v>69</v>
      </c>
      <c r="C10" s="284">
        <f>C11+C16+C26+C36+C40+C45+C49+C53+C62</f>
        <v>51187440.24</v>
      </c>
    </row>
    <row r="11" spans="1:3" ht="12.75">
      <c r="A11" s="41" t="s">
        <v>70</v>
      </c>
      <c r="B11" s="203" t="s">
        <v>71</v>
      </c>
      <c r="C11" s="284">
        <f>C12</f>
        <v>41000658</v>
      </c>
    </row>
    <row r="12" spans="1:3" ht="12.75">
      <c r="A12" s="41" t="s">
        <v>72</v>
      </c>
      <c r="B12" s="203" t="s">
        <v>73</v>
      </c>
      <c r="C12" s="284">
        <f>C13+C14+C15</f>
        <v>41000658</v>
      </c>
    </row>
    <row r="13" spans="1:3" ht="33.75" customHeight="1">
      <c r="A13" s="42" t="s">
        <v>74</v>
      </c>
      <c r="B13" s="202" t="s">
        <v>164</v>
      </c>
      <c r="C13" s="285">
        <v>40124978</v>
      </c>
    </row>
    <row r="14" spans="1:3" ht="61.5" customHeight="1">
      <c r="A14" s="42" t="s">
        <v>174</v>
      </c>
      <c r="B14" s="202" t="s">
        <v>165</v>
      </c>
      <c r="C14" s="285">
        <v>541211</v>
      </c>
    </row>
    <row r="15" spans="1:3" ht="20.25">
      <c r="A15" s="42" t="s">
        <v>175</v>
      </c>
      <c r="B15" s="202" t="s">
        <v>166</v>
      </c>
      <c r="C15" s="285">
        <v>334469</v>
      </c>
    </row>
    <row r="16" spans="1:3" ht="23.25" customHeight="1">
      <c r="A16" s="43" t="s">
        <v>75</v>
      </c>
      <c r="B16" s="204" t="s">
        <v>76</v>
      </c>
      <c r="C16" s="286">
        <f>C17</f>
        <v>5526821</v>
      </c>
    </row>
    <row r="17" spans="1:3" ht="23.25" customHeight="1">
      <c r="A17" s="43" t="s">
        <v>77</v>
      </c>
      <c r="B17" s="204" t="s">
        <v>78</v>
      </c>
      <c r="C17" s="286">
        <f>C18+C20+C22+C24</f>
        <v>5526821</v>
      </c>
    </row>
    <row r="18" spans="1:3" ht="35.25" customHeight="1">
      <c r="A18" s="44" t="s">
        <v>79</v>
      </c>
      <c r="B18" s="205" t="s">
        <v>80</v>
      </c>
      <c r="C18" s="285">
        <f>C19</f>
        <v>2004170</v>
      </c>
    </row>
    <row r="19" spans="1:3" ht="57" customHeight="1">
      <c r="A19" s="44" t="s">
        <v>707</v>
      </c>
      <c r="B19" s="205" t="s">
        <v>708</v>
      </c>
      <c r="C19" s="285">
        <v>2004170</v>
      </c>
    </row>
    <row r="20" spans="1:3" ht="48" customHeight="1">
      <c r="A20" s="44" t="s">
        <v>81</v>
      </c>
      <c r="B20" s="205" t="s">
        <v>82</v>
      </c>
      <c r="C20" s="285">
        <f>C21</f>
        <v>14042</v>
      </c>
    </row>
    <row r="21" spans="1:3" ht="69.75" customHeight="1">
      <c r="A21" s="44" t="s">
        <v>709</v>
      </c>
      <c r="B21" s="205" t="s">
        <v>710</v>
      </c>
      <c r="C21" s="285">
        <v>14042</v>
      </c>
    </row>
    <row r="22" spans="1:3" ht="35.25" customHeight="1">
      <c r="A22" s="44" t="s">
        <v>83</v>
      </c>
      <c r="B22" s="205" t="s">
        <v>84</v>
      </c>
      <c r="C22" s="285">
        <f>C23</f>
        <v>3881289</v>
      </c>
    </row>
    <row r="23" spans="1:3" ht="54" customHeight="1">
      <c r="A23" s="44" t="s">
        <v>711</v>
      </c>
      <c r="B23" s="205" t="s">
        <v>712</v>
      </c>
      <c r="C23" s="285">
        <v>3881289</v>
      </c>
    </row>
    <row r="24" spans="1:3" ht="37.5" customHeight="1">
      <c r="A24" s="44" t="s">
        <v>85</v>
      </c>
      <c r="B24" s="205" t="s">
        <v>86</v>
      </c>
      <c r="C24" s="285">
        <f>C25</f>
        <v>-372680</v>
      </c>
    </row>
    <row r="25" spans="1:3" ht="54" customHeight="1">
      <c r="A25" s="44" t="s">
        <v>713</v>
      </c>
      <c r="B25" s="205" t="s">
        <v>714</v>
      </c>
      <c r="C25" s="285">
        <v>-372680</v>
      </c>
    </row>
    <row r="26" spans="1:3" ht="12.75">
      <c r="A26" s="41" t="s">
        <v>87</v>
      </c>
      <c r="B26" s="203" t="s">
        <v>88</v>
      </c>
      <c r="C26" s="286">
        <f>C27+C32+C34</f>
        <v>2305323</v>
      </c>
    </row>
    <row r="27" spans="1:3" ht="12.75">
      <c r="A27" s="234" t="s">
        <v>89</v>
      </c>
      <c r="B27" s="235" t="s">
        <v>90</v>
      </c>
      <c r="C27" s="286">
        <f>C28+C30</f>
        <v>30079</v>
      </c>
    </row>
    <row r="28" spans="1:3" ht="21.75" customHeight="1">
      <c r="A28" s="234" t="s">
        <v>91</v>
      </c>
      <c r="B28" s="235" t="s">
        <v>92</v>
      </c>
      <c r="C28" s="286">
        <f>C29</f>
        <v>14864</v>
      </c>
    </row>
    <row r="29" spans="1:3" ht="21.75" customHeight="1">
      <c r="A29" s="45" t="s">
        <v>93</v>
      </c>
      <c r="B29" s="206" t="s">
        <v>92</v>
      </c>
      <c r="C29" s="285">
        <v>14864</v>
      </c>
    </row>
    <row r="30" spans="1:3" ht="21.75" customHeight="1">
      <c r="A30" s="234" t="s">
        <v>94</v>
      </c>
      <c r="B30" s="235" t="s">
        <v>95</v>
      </c>
      <c r="C30" s="286">
        <f>C31</f>
        <v>15215</v>
      </c>
    </row>
    <row r="31" spans="1:3" ht="33" customHeight="1">
      <c r="A31" s="45" t="s">
        <v>96</v>
      </c>
      <c r="B31" s="206" t="s">
        <v>167</v>
      </c>
      <c r="C31" s="285">
        <v>15215</v>
      </c>
    </row>
    <row r="32" spans="1:3" ht="12.75">
      <c r="A32" s="41" t="s">
        <v>97</v>
      </c>
      <c r="B32" s="203" t="s">
        <v>98</v>
      </c>
      <c r="C32" s="286">
        <f>C33</f>
        <v>631368</v>
      </c>
    </row>
    <row r="33" spans="1:3" ht="12.75">
      <c r="A33" s="42" t="s">
        <v>99</v>
      </c>
      <c r="B33" s="207" t="s">
        <v>98</v>
      </c>
      <c r="C33" s="285">
        <v>631368</v>
      </c>
    </row>
    <row r="34" spans="1:3" ht="12.75">
      <c r="A34" s="41" t="s">
        <v>100</v>
      </c>
      <c r="B34" s="203" t="s">
        <v>101</v>
      </c>
      <c r="C34" s="286">
        <f>C35</f>
        <v>1643876</v>
      </c>
    </row>
    <row r="35" spans="1:3" ht="12.75">
      <c r="A35" s="42" t="s">
        <v>102</v>
      </c>
      <c r="B35" s="207" t="s">
        <v>101</v>
      </c>
      <c r="C35" s="285">
        <v>1643876</v>
      </c>
    </row>
    <row r="36" spans="1:3" ht="20.25">
      <c r="A36" s="46" t="s">
        <v>103</v>
      </c>
      <c r="B36" s="208" t="s">
        <v>104</v>
      </c>
      <c r="C36" s="284">
        <f>C37</f>
        <v>2025129</v>
      </c>
    </row>
    <row r="37" spans="1:3" ht="45.75" customHeight="1">
      <c r="A37" s="48" t="s">
        <v>105</v>
      </c>
      <c r="B37" s="209" t="s">
        <v>106</v>
      </c>
      <c r="C37" s="284">
        <f>C38</f>
        <v>2025129</v>
      </c>
    </row>
    <row r="38" spans="1:3" ht="39" customHeight="1">
      <c r="A38" s="46" t="s">
        <v>107</v>
      </c>
      <c r="B38" s="233" t="s">
        <v>108</v>
      </c>
      <c r="C38" s="284">
        <f>C39</f>
        <v>2025129</v>
      </c>
    </row>
    <row r="39" spans="1:3" ht="40.5">
      <c r="A39" s="49" t="s">
        <v>356</v>
      </c>
      <c r="B39" s="210" t="s">
        <v>355</v>
      </c>
      <c r="C39" s="285">
        <v>2025129</v>
      </c>
    </row>
    <row r="40" spans="1:3" ht="12.75">
      <c r="A40" s="41" t="s">
        <v>109</v>
      </c>
      <c r="B40" s="211" t="s">
        <v>110</v>
      </c>
      <c r="C40" s="284">
        <f>C41</f>
        <v>16335</v>
      </c>
    </row>
    <row r="41" spans="1:3" ht="12.75">
      <c r="A41" s="41" t="s">
        <v>111</v>
      </c>
      <c r="B41" s="211" t="s">
        <v>112</v>
      </c>
      <c r="C41" s="286">
        <f>SUM(C42:C43)</f>
        <v>16335</v>
      </c>
    </row>
    <row r="42" spans="1:3" ht="12.75">
      <c r="A42" s="50" t="s">
        <v>113</v>
      </c>
      <c r="B42" s="213" t="s">
        <v>114</v>
      </c>
      <c r="C42" s="285">
        <v>1980</v>
      </c>
    </row>
    <row r="43" spans="1:3" ht="12.75">
      <c r="A43" s="41" t="s">
        <v>115</v>
      </c>
      <c r="B43" s="211" t="s">
        <v>116</v>
      </c>
      <c r="C43" s="286">
        <f>C44</f>
        <v>14355</v>
      </c>
    </row>
    <row r="44" spans="1:3" ht="12.75">
      <c r="A44" s="42" t="s">
        <v>547</v>
      </c>
      <c r="B44" s="212" t="s">
        <v>548</v>
      </c>
      <c r="C44" s="285">
        <v>14355</v>
      </c>
    </row>
    <row r="45" spans="1:3" ht="12.75">
      <c r="A45" s="51" t="s">
        <v>117</v>
      </c>
      <c r="B45" s="214" t="s">
        <v>771</v>
      </c>
      <c r="C45" s="286">
        <f>C46</f>
        <v>36860.24</v>
      </c>
    </row>
    <row r="46" spans="1:3" ht="12.75">
      <c r="A46" s="51" t="s">
        <v>118</v>
      </c>
      <c r="B46" s="216" t="s">
        <v>120</v>
      </c>
      <c r="C46" s="286">
        <f>C47</f>
        <v>36860.24</v>
      </c>
    </row>
    <row r="47" spans="1:3" ht="12.75">
      <c r="A47" s="51" t="s">
        <v>121</v>
      </c>
      <c r="B47" s="216" t="s">
        <v>168</v>
      </c>
      <c r="C47" s="286">
        <f>C48</f>
        <v>36860.24</v>
      </c>
    </row>
    <row r="48" spans="1:3" ht="12.75">
      <c r="A48" s="52" t="s">
        <v>122</v>
      </c>
      <c r="B48" s="215" t="s">
        <v>123</v>
      </c>
      <c r="C48" s="285">
        <f>21854+15006.24</f>
        <v>36860.24</v>
      </c>
    </row>
    <row r="49" spans="1:3" ht="12.75">
      <c r="A49" s="51" t="s">
        <v>372</v>
      </c>
      <c r="B49" s="216" t="s">
        <v>376</v>
      </c>
      <c r="C49" s="286">
        <f>C50</f>
        <v>120000</v>
      </c>
    </row>
    <row r="50" spans="1:3" ht="24" customHeight="1">
      <c r="A50" s="51" t="s">
        <v>373</v>
      </c>
      <c r="B50" s="214" t="s">
        <v>377</v>
      </c>
      <c r="C50" s="286">
        <f>C51</f>
        <v>120000</v>
      </c>
    </row>
    <row r="51" spans="1:3" ht="24" customHeight="1">
      <c r="A51" s="51" t="s">
        <v>374</v>
      </c>
      <c r="B51" s="214" t="s">
        <v>378</v>
      </c>
      <c r="C51" s="286">
        <f>C52</f>
        <v>120000</v>
      </c>
    </row>
    <row r="52" spans="1:3" ht="34.5" customHeight="1">
      <c r="A52" s="52" t="s">
        <v>375</v>
      </c>
      <c r="B52" s="217" t="s">
        <v>379</v>
      </c>
      <c r="C52" s="285">
        <v>120000</v>
      </c>
    </row>
    <row r="53" spans="1:3" ht="12.75">
      <c r="A53" s="41" t="s">
        <v>124</v>
      </c>
      <c r="B53" s="211" t="s">
        <v>125</v>
      </c>
      <c r="C53" s="284">
        <f>C54+C56+C58+C60</f>
        <v>155327</v>
      </c>
    </row>
    <row r="54" spans="1:3" ht="57.75" customHeight="1">
      <c r="A54" s="51" t="s">
        <v>126</v>
      </c>
      <c r="B54" s="214" t="s">
        <v>127</v>
      </c>
      <c r="C54" s="286">
        <f>C55</f>
        <v>10980</v>
      </c>
    </row>
    <row r="55" spans="1:3" ht="12.75">
      <c r="A55" s="52" t="s">
        <v>128</v>
      </c>
      <c r="B55" s="217" t="s">
        <v>129</v>
      </c>
      <c r="C55" s="285">
        <v>10980</v>
      </c>
    </row>
    <row r="56" spans="1:3" ht="33" customHeight="1">
      <c r="A56" s="51" t="s">
        <v>358</v>
      </c>
      <c r="B56" s="214" t="s">
        <v>359</v>
      </c>
      <c r="C56" s="286">
        <f>C57</f>
        <v>18000</v>
      </c>
    </row>
    <row r="57" spans="1:3" ht="33" customHeight="1">
      <c r="A57" s="52" t="s">
        <v>360</v>
      </c>
      <c r="B57" s="217" t="s">
        <v>361</v>
      </c>
      <c r="C57" s="285">
        <v>18000</v>
      </c>
    </row>
    <row r="58" spans="1:3" ht="12.75">
      <c r="A58" s="51" t="s">
        <v>178</v>
      </c>
      <c r="B58" s="214" t="s">
        <v>176</v>
      </c>
      <c r="C58" s="286">
        <f>C59</f>
        <v>2717</v>
      </c>
    </row>
    <row r="59" spans="1:3" ht="24" customHeight="1">
      <c r="A59" s="52" t="s">
        <v>179</v>
      </c>
      <c r="B59" s="217" t="s">
        <v>177</v>
      </c>
      <c r="C59" s="285">
        <v>2717</v>
      </c>
    </row>
    <row r="60" spans="1:3" ht="24" customHeight="1">
      <c r="A60" s="46" t="s">
        <v>130</v>
      </c>
      <c r="B60" s="214" t="s">
        <v>131</v>
      </c>
      <c r="C60" s="286">
        <f>C61</f>
        <v>123630</v>
      </c>
    </row>
    <row r="61" spans="1:3" ht="24" customHeight="1">
      <c r="A61" s="49" t="s">
        <v>132</v>
      </c>
      <c r="B61" s="218" t="s">
        <v>133</v>
      </c>
      <c r="C61" s="285">
        <v>123630</v>
      </c>
    </row>
    <row r="62" spans="1:3" ht="12.75">
      <c r="A62" s="46" t="s">
        <v>541</v>
      </c>
      <c r="B62" s="208" t="s">
        <v>542</v>
      </c>
      <c r="C62" s="286">
        <f>C63</f>
        <v>987</v>
      </c>
    </row>
    <row r="63" spans="1:3" ht="12.75">
      <c r="A63" s="231" t="s">
        <v>543</v>
      </c>
      <c r="B63" s="47" t="s">
        <v>544</v>
      </c>
      <c r="C63" s="286">
        <f>C64</f>
        <v>987</v>
      </c>
    </row>
    <row r="64" spans="1:3" ht="12.75">
      <c r="A64" s="232" t="s">
        <v>545</v>
      </c>
      <c r="B64" s="54" t="s">
        <v>546</v>
      </c>
      <c r="C64" s="285">
        <v>987</v>
      </c>
    </row>
    <row r="65" spans="1:3" ht="7.5" customHeight="1">
      <c r="A65" s="232"/>
      <c r="B65" s="54"/>
      <c r="C65" s="285"/>
    </row>
    <row r="66" spans="1:3" ht="12.75">
      <c r="A66" s="53" t="s">
        <v>134</v>
      </c>
      <c r="B66" s="219" t="s">
        <v>169</v>
      </c>
      <c r="C66" s="284">
        <f>C67+C121+C124+C128</f>
        <v>283426539.90000004</v>
      </c>
    </row>
    <row r="67" spans="1:3" ht="26.25" customHeight="1">
      <c r="A67" s="41" t="s">
        <v>135</v>
      </c>
      <c r="B67" s="220" t="s">
        <v>170</v>
      </c>
      <c r="C67" s="284">
        <f>C74+C68+C87+C118</f>
        <v>284736016</v>
      </c>
    </row>
    <row r="68" spans="1:3" ht="15" customHeight="1">
      <c r="A68" s="41" t="s">
        <v>568</v>
      </c>
      <c r="B68" s="220" t="s">
        <v>171</v>
      </c>
      <c r="C68" s="286">
        <f>C69+C71</f>
        <v>72563727</v>
      </c>
    </row>
    <row r="69" spans="1:3" ht="15" customHeight="1">
      <c r="A69" s="41" t="s">
        <v>569</v>
      </c>
      <c r="B69" s="220" t="s">
        <v>136</v>
      </c>
      <c r="C69" s="286">
        <f>C70</f>
        <v>69647131</v>
      </c>
    </row>
    <row r="70" spans="1:3" ht="15" customHeight="1">
      <c r="A70" s="42" t="s">
        <v>570</v>
      </c>
      <c r="B70" s="212" t="s">
        <v>172</v>
      </c>
      <c r="C70" s="285">
        <v>69647131</v>
      </c>
    </row>
    <row r="71" spans="1:3" ht="15" customHeight="1">
      <c r="A71" s="41" t="s">
        <v>778</v>
      </c>
      <c r="B71" s="211" t="s">
        <v>779</v>
      </c>
      <c r="C71" s="286">
        <f>C72</f>
        <v>2916596</v>
      </c>
    </row>
    <row r="72" spans="1:3" ht="25.5" customHeight="1">
      <c r="A72" s="42" t="s">
        <v>776</v>
      </c>
      <c r="B72" s="212" t="s">
        <v>777</v>
      </c>
      <c r="C72" s="318">
        <f>1226559+1690037</f>
        <v>2916596</v>
      </c>
    </row>
    <row r="73" spans="1:3" ht="7.5" customHeight="1">
      <c r="A73" s="42"/>
      <c r="B73" s="54"/>
      <c r="C73" s="286"/>
    </row>
    <row r="74" spans="1:3" ht="22.5" customHeight="1">
      <c r="A74" s="75" t="s">
        <v>734</v>
      </c>
      <c r="B74" s="47" t="s">
        <v>725</v>
      </c>
      <c r="C74" s="286">
        <f>C75+C77+C79</f>
        <v>4918092</v>
      </c>
    </row>
    <row r="75" spans="1:3" ht="22.5" customHeight="1">
      <c r="A75" s="41" t="s">
        <v>732</v>
      </c>
      <c r="B75" s="47" t="s">
        <v>726</v>
      </c>
      <c r="C75" s="286">
        <f>C76</f>
        <v>2905596</v>
      </c>
    </row>
    <row r="76" spans="1:3" ht="22.5" customHeight="1">
      <c r="A76" s="42" t="s">
        <v>733</v>
      </c>
      <c r="B76" s="54" t="s">
        <v>727</v>
      </c>
      <c r="C76" s="285">
        <v>2905596</v>
      </c>
    </row>
    <row r="77" spans="1:3" ht="22.5" customHeight="1">
      <c r="A77" s="75" t="s">
        <v>730</v>
      </c>
      <c r="B77" s="47" t="s">
        <v>728</v>
      </c>
      <c r="C77" s="286">
        <f>C78</f>
        <v>513000</v>
      </c>
    </row>
    <row r="78" spans="1:3" ht="22.5" customHeight="1">
      <c r="A78" s="55" t="s">
        <v>731</v>
      </c>
      <c r="B78" s="54" t="s">
        <v>729</v>
      </c>
      <c r="C78" s="285">
        <v>513000</v>
      </c>
    </row>
    <row r="79" spans="1:3" ht="12.75">
      <c r="A79" s="41" t="s">
        <v>719</v>
      </c>
      <c r="B79" s="47" t="s">
        <v>717</v>
      </c>
      <c r="C79" s="286">
        <f>C80</f>
        <v>1499496</v>
      </c>
    </row>
    <row r="80" spans="1:3" ht="12.75">
      <c r="A80" s="41" t="s">
        <v>720</v>
      </c>
      <c r="B80" s="47" t="s">
        <v>718</v>
      </c>
      <c r="C80" s="286">
        <f>SUM(C81:C85)</f>
        <v>1499496</v>
      </c>
    </row>
    <row r="81" spans="1:3" ht="30">
      <c r="A81" s="42" t="s">
        <v>720</v>
      </c>
      <c r="B81" s="54" t="s">
        <v>721</v>
      </c>
      <c r="C81" s="285">
        <v>48652</v>
      </c>
    </row>
    <row r="82" spans="1:3" ht="20.25">
      <c r="A82" s="42" t="s">
        <v>720</v>
      </c>
      <c r="B82" s="54" t="s">
        <v>722</v>
      </c>
      <c r="C82" s="285">
        <v>355729</v>
      </c>
    </row>
    <row r="83" spans="1:3" ht="40.5">
      <c r="A83" s="42" t="s">
        <v>720</v>
      </c>
      <c r="B83" s="54" t="s">
        <v>723</v>
      </c>
      <c r="C83" s="285">
        <v>244209</v>
      </c>
    </row>
    <row r="84" spans="1:3" ht="30">
      <c r="A84" s="42" t="s">
        <v>720</v>
      </c>
      <c r="B84" s="54" t="s">
        <v>724</v>
      </c>
      <c r="C84" s="285">
        <v>336955</v>
      </c>
    </row>
    <row r="85" spans="1:3" ht="30">
      <c r="A85" s="42" t="s">
        <v>720</v>
      </c>
      <c r="B85" s="218" t="s">
        <v>735</v>
      </c>
      <c r="C85" s="285">
        <v>513951</v>
      </c>
    </row>
    <row r="86" spans="1:3" ht="8.25" customHeight="1">
      <c r="A86" s="42"/>
      <c r="B86" s="54"/>
      <c r="C86" s="286"/>
    </row>
    <row r="87" spans="1:3" ht="12.75">
      <c r="A87" s="75" t="s">
        <v>571</v>
      </c>
      <c r="B87" s="221" t="s">
        <v>173</v>
      </c>
      <c r="C87" s="286">
        <f>C88+C90+C92+C94+C96</f>
        <v>207224197</v>
      </c>
    </row>
    <row r="88" spans="1:3" ht="36.75" customHeight="1">
      <c r="A88" s="75" t="s">
        <v>572</v>
      </c>
      <c r="B88" s="221" t="s">
        <v>137</v>
      </c>
      <c r="C88" s="286">
        <f>C89</f>
        <v>84554</v>
      </c>
    </row>
    <row r="89" spans="1:3" ht="24" customHeight="1">
      <c r="A89" s="55" t="s">
        <v>573</v>
      </c>
      <c r="B89" s="210" t="s">
        <v>138</v>
      </c>
      <c r="C89" s="285">
        <v>84554</v>
      </c>
    </row>
    <row r="90" spans="1:3" ht="24" customHeight="1">
      <c r="A90" s="56" t="s">
        <v>574</v>
      </c>
      <c r="B90" s="221" t="s">
        <v>139</v>
      </c>
      <c r="C90" s="286">
        <f>C91</f>
        <v>4012751</v>
      </c>
    </row>
    <row r="91" spans="1:3" ht="24" customHeight="1">
      <c r="A91" s="57" t="s">
        <v>575</v>
      </c>
      <c r="B91" s="202" t="s">
        <v>140</v>
      </c>
      <c r="C91" s="285">
        <v>4012751</v>
      </c>
    </row>
    <row r="92" spans="1:3" ht="36" customHeight="1">
      <c r="A92" s="56" t="s">
        <v>787</v>
      </c>
      <c r="B92" s="261" t="s">
        <v>789</v>
      </c>
      <c r="C92" s="286">
        <f>C93</f>
        <v>3650</v>
      </c>
    </row>
    <row r="93" spans="1:3" ht="36" customHeight="1">
      <c r="A93" s="57" t="s">
        <v>786</v>
      </c>
      <c r="B93" s="202" t="s">
        <v>788</v>
      </c>
      <c r="C93" s="318">
        <v>3650</v>
      </c>
    </row>
    <row r="94" spans="1:3" ht="12.75">
      <c r="A94" s="75" t="s">
        <v>577</v>
      </c>
      <c r="B94" s="221" t="s">
        <v>525</v>
      </c>
      <c r="C94" s="286">
        <f>C95</f>
        <v>2886632</v>
      </c>
    </row>
    <row r="95" spans="1:3" ht="12.75">
      <c r="A95" s="55" t="s">
        <v>576</v>
      </c>
      <c r="B95" s="202" t="s">
        <v>524</v>
      </c>
      <c r="C95" s="285">
        <v>2886632</v>
      </c>
    </row>
    <row r="96" spans="1:3" ht="12.75">
      <c r="A96" s="56" t="s">
        <v>578</v>
      </c>
      <c r="B96" s="222" t="s">
        <v>141</v>
      </c>
      <c r="C96" s="286">
        <f>C97</f>
        <v>200236610</v>
      </c>
    </row>
    <row r="97" spans="1:3" ht="12.75">
      <c r="A97" s="56" t="s">
        <v>579</v>
      </c>
      <c r="B97" s="222" t="s">
        <v>142</v>
      </c>
      <c r="C97" s="284">
        <f>SUM(C98:C117)</f>
        <v>200236610</v>
      </c>
    </row>
    <row r="98" spans="1:3" ht="81" customHeight="1">
      <c r="A98" s="57" t="s">
        <v>579</v>
      </c>
      <c r="B98" s="202" t="s">
        <v>550</v>
      </c>
      <c r="C98" s="285">
        <v>368829</v>
      </c>
    </row>
    <row r="99" spans="1:3" ht="90" customHeight="1">
      <c r="A99" s="57" t="s">
        <v>579</v>
      </c>
      <c r="B99" s="202" t="s">
        <v>549</v>
      </c>
      <c r="C99" s="285">
        <v>24784</v>
      </c>
    </row>
    <row r="100" spans="1:3" ht="64.5" customHeight="1">
      <c r="A100" s="57" t="s">
        <v>579</v>
      </c>
      <c r="B100" s="202" t="s">
        <v>551</v>
      </c>
      <c r="C100" s="285">
        <v>4220046</v>
      </c>
    </row>
    <row r="101" spans="1:3" ht="62.25" customHeight="1">
      <c r="A101" s="57" t="s">
        <v>579</v>
      </c>
      <c r="B101" s="202" t="s">
        <v>552</v>
      </c>
      <c r="C101" s="285">
        <v>292200</v>
      </c>
    </row>
    <row r="102" spans="1:3" ht="60" customHeight="1">
      <c r="A102" s="57" t="s">
        <v>579</v>
      </c>
      <c r="B102" s="202" t="s">
        <v>553</v>
      </c>
      <c r="C102" s="285">
        <v>289309</v>
      </c>
    </row>
    <row r="103" spans="1:3" ht="68.25" customHeight="1">
      <c r="A103" s="57" t="s">
        <v>579</v>
      </c>
      <c r="B103" s="60" t="s">
        <v>554</v>
      </c>
      <c r="C103" s="285">
        <v>4731461</v>
      </c>
    </row>
    <row r="104" spans="1:3" ht="59.25" customHeight="1">
      <c r="A104" s="57" t="s">
        <v>579</v>
      </c>
      <c r="B104" s="223" t="s">
        <v>555</v>
      </c>
      <c r="C104" s="285">
        <v>292200</v>
      </c>
    </row>
    <row r="105" spans="1:3" ht="60" customHeight="1">
      <c r="A105" s="57" t="s">
        <v>579</v>
      </c>
      <c r="B105" s="202" t="s">
        <v>556</v>
      </c>
      <c r="C105" s="285">
        <v>292200</v>
      </c>
    </row>
    <row r="106" spans="1:3" ht="79.5" customHeight="1">
      <c r="A106" s="57" t="s">
        <v>579</v>
      </c>
      <c r="B106" s="59" t="s">
        <v>557</v>
      </c>
      <c r="C106" s="285">
        <v>876600</v>
      </c>
    </row>
    <row r="107" spans="1:3" ht="81.75" customHeight="1">
      <c r="A107" s="57" t="s">
        <v>579</v>
      </c>
      <c r="B107" s="223" t="s">
        <v>558</v>
      </c>
      <c r="C107" s="285">
        <v>8527962</v>
      </c>
    </row>
    <row r="108" spans="1:3" ht="101.25" customHeight="1">
      <c r="A108" s="57" t="s">
        <v>579</v>
      </c>
      <c r="B108" s="58" t="s">
        <v>559</v>
      </c>
      <c r="C108" s="285">
        <v>1131433</v>
      </c>
    </row>
    <row r="109" spans="1:3" ht="103.5" customHeight="1">
      <c r="A109" s="57" t="s">
        <v>579</v>
      </c>
      <c r="B109" s="58" t="s">
        <v>560</v>
      </c>
      <c r="C109" s="285">
        <v>52872</v>
      </c>
    </row>
    <row r="110" spans="1:3" ht="68.25" customHeight="1">
      <c r="A110" s="57" t="s">
        <v>579</v>
      </c>
      <c r="B110" s="223" t="s">
        <v>561</v>
      </c>
      <c r="C110" s="285">
        <v>169099360</v>
      </c>
    </row>
    <row r="111" spans="1:3" ht="69" customHeight="1">
      <c r="A111" s="57" t="s">
        <v>579</v>
      </c>
      <c r="B111" s="202" t="s">
        <v>562</v>
      </c>
      <c r="C111" s="287">
        <v>122900</v>
      </c>
    </row>
    <row r="112" spans="1:3" ht="91.5" customHeight="1">
      <c r="A112" s="57" t="s">
        <v>579</v>
      </c>
      <c r="B112" s="223" t="s">
        <v>563</v>
      </c>
      <c r="C112" s="285">
        <v>176251</v>
      </c>
    </row>
    <row r="113" spans="1:3" ht="68.25" customHeight="1">
      <c r="A113" s="57" t="s">
        <v>579</v>
      </c>
      <c r="B113" s="210" t="s">
        <v>564</v>
      </c>
      <c r="C113" s="285">
        <v>5829923</v>
      </c>
    </row>
    <row r="114" spans="1:3" ht="59.25" customHeight="1">
      <c r="A114" s="57" t="s">
        <v>579</v>
      </c>
      <c r="B114" s="210" t="s">
        <v>565</v>
      </c>
      <c r="C114" s="285">
        <v>2073901</v>
      </c>
    </row>
    <row r="115" spans="1:3" ht="71.25" customHeight="1">
      <c r="A115" s="57" t="s">
        <v>579</v>
      </c>
      <c r="B115" s="223" t="s">
        <v>566</v>
      </c>
      <c r="C115" s="285">
        <v>1461000</v>
      </c>
    </row>
    <row r="116" spans="1:3" ht="77.25" customHeight="1">
      <c r="A116" s="57" t="s">
        <v>579</v>
      </c>
      <c r="B116" s="202" t="s">
        <v>780</v>
      </c>
      <c r="C116" s="285">
        <f>12012+332147</f>
        <v>344159</v>
      </c>
    </row>
    <row r="117" spans="1:3" ht="81" customHeight="1">
      <c r="A117" s="57" t="s">
        <v>579</v>
      </c>
      <c r="B117" s="202" t="s">
        <v>567</v>
      </c>
      <c r="C117" s="285">
        <v>29220</v>
      </c>
    </row>
    <row r="118" spans="1:3" ht="15" customHeight="1">
      <c r="A118" s="56" t="s">
        <v>792</v>
      </c>
      <c r="B118" s="261" t="s">
        <v>793</v>
      </c>
      <c r="C118" s="286">
        <f>C119</f>
        <v>30000</v>
      </c>
    </row>
    <row r="119" spans="1:3" ht="34.5" customHeight="1">
      <c r="A119" s="56" t="s">
        <v>791</v>
      </c>
      <c r="B119" s="261" t="s">
        <v>794</v>
      </c>
      <c r="C119" s="286">
        <f>C120</f>
        <v>30000</v>
      </c>
    </row>
    <row r="120" spans="1:3" ht="34.5" customHeight="1">
      <c r="A120" s="57" t="s">
        <v>790</v>
      </c>
      <c r="B120" s="202" t="s">
        <v>795</v>
      </c>
      <c r="C120" s="318">
        <v>30000</v>
      </c>
    </row>
    <row r="121" spans="1:3" ht="15" customHeight="1">
      <c r="A121" s="231" t="s">
        <v>736</v>
      </c>
      <c r="B121" s="264" t="s">
        <v>737</v>
      </c>
      <c r="C121" s="286">
        <f>C122</f>
        <v>435000</v>
      </c>
    </row>
    <row r="122" spans="1:3" ht="15" customHeight="1">
      <c r="A122" s="231" t="s">
        <v>740</v>
      </c>
      <c r="B122" s="264" t="s">
        <v>738</v>
      </c>
      <c r="C122" s="286">
        <f>C123</f>
        <v>435000</v>
      </c>
    </row>
    <row r="123" spans="1:3" ht="25.5" customHeight="1">
      <c r="A123" s="232" t="s">
        <v>741</v>
      </c>
      <c r="B123" s="265" t="s">
        <v>739</v>
      </c>
      <c r="C123" s="285">
        <v>435000</v>
      </c>
    </row>
    <row r="124" spans="1:3" ht="47.25" customHeight="1">
      <c r="A124" s="56" t="s">
        <v>689</v>
      </c>
      <c r="B124" s="261" t="s">
        <v>690</v>
      </c>
      <c r="C124" s="286">
        <f>C125</f>
        <v>155100.04</v>
      </c>
    </row>
    <row r="125" spans="1:3" ht="36" customHeight="1">
      <c r="A125" s="56" t="s">
        <v>698</v>
      </c>
      <c r="B125" s="261" t="s">
        <v>691</v>
      </c>
      <c r="C125" s="286">
        <f>C126</f>
        <v>155100.04</v>
      </c>
    </row>
    <row r="126" spans="1:3" ht="36" customHeight="1">
      <c r="A126" s="56" t="s">
        <v>699</v>
      </c>
      <c r="B126" s="261" t="s">
        <v>692</v>
      </c>
      <c r="C126" s="286">
        <f>C127</f>
        <v>155100.04</v>
      </c>
    </row>
    <row r="127" spans="1:3" ht="36" customHeight="1">
      <c r="A127" s="57" t="s">
        <v>700</v>
      </c>
      <c r="B127" s="202" t="s">
        <v>693</v>
      </c>
      <c r="C127" s="285">
        <v>155100.04</v>
      </c>
    </row>
    <row r="128" spans="1:3" ht="25.5" customHeight="1">
      <c r="A128" s="56" t="s">
        <v>694</v>
      </c>
      <c r="B128" s="261" t="s">
        <v>695</v>
      </c>
      <c r="C128" s="286">
        <f>C129</f>
        <v>-1899576.14</v>
      </c>
    </row>
    <row r="129" spans="1:3" ht="25.5" customHeight="1">
      <c r="A129" s="56" t="s">
        <v>701</v>
      </c>
      <c r="B129" s="261" t="s">
        <v>696</v>
      </c>
      <c r="C129" s="286">
        <f>C130</f>
        <v>-1899576.14</v>
      </c>
    </row>
    <row r="130" spans="1:3" ht="25.5" customHeight="1">
      <c r="A130" s="57" t="s">
        <v>702</v>
      </c>
      <c r="B130" s="202" t="s">
        <v>697</v>
      </c>
      <c r="C130" s="285">
        <f>-1884569.9-15006.24</f>
        <v>-1899576.14</v>
      </c>
    </row>
    <row r="131" spans="1:3" ht="24" customHeight="1">
      <c r="A131" s="61" t="s">
        <v>154</v>
      </c>
      <c r="B131" s="154" t="s">
        <v>155</v>
      </c>
      <c r="C131" s="288">
        <f>C10+C66</f>
        <v>334613980.14000005</v>
      </c>
    </row>
  </sheetData>
  <sheetProtection/>
  <mergeCells count="4">
    <mergeCell ref="B3:C3"/>
    <mergeCell ref="B4:C4"/>
    <mergeCell ref="B5:C5"/>
    <mergeCell ref="A7:C7"/>
  </mergeCells>
  <printOptions/>
  <pageMargins left="0.7874015748031497" right="0.3937007874015748" top="0.3937007874015748" bottom="0.3937007874015748" header="0.5118110236220472" footer="0.5118110236220472"/>
  <pageSetup horizontalDpi="600" verticalDpi="600" orientation="portrait" paperSize="9" scale="90" r:id="rId1"/>
  <rowBreaks count="1" manualBreakCount="1">
    <brk id="73" max="2" man="1"/>
  </rowBreaks>
</worksheet>
</file>

<file path=xl/worksheets/sheet3.xml><?xml version="1.0" encoding="utf-8"?>
<worksheet xmlns="http://schemas.openxmlformats.org/spreadsheetml/2006/main" xmlns:r="http://schemas.openxmlformats.org/officeDocument/2006/relationships">
  <dimension ref="A1:F437"/>
  <sheetViews>
    <sheetView view="pageBreakPreview" zoomScale="85" zoomScaleSheetLayoutView="85" zoomScalePageLayoutView="0" workbookViewId="0" topLeftCell="A421">
      <selection activeCell="G1" sqref="G1:M16384"/>
    </sheetView>
  </sheetViews>
  <sheetFormatPr defaultColWidth="9.00390625" defaultRowHeight="12.75"/>
  <cols>
    <col min="1" max="1" width="63.875" style="0" customWidth="1"/>
    <col min="2" max="2" width="8.50390625" style="0" customWidth="1"/>
    <col min="3" max="3" width="7.875" style="0" customWidth="1"/>
    <col min="4" max="4" width="18.00390625" style="0" customWidth="1"/>
    <col min="5" max="5" width="8.50390625" style="0" customWidth="1"/>
    <col min="6" max="6" width="22.125" style="71" customWidth="1"/>
  </cols>
  <sheetData>
    <row r="1" spans="1:6" ht="15">
      <c r="A1" s="155"/>
      <c r="C1" s="89"/>
      <c r="D1" s="309" t="s">
        <v>362</v>
      </c>
      <c r="E1" s="309"/>
      <c r="F1" s="309"/>
    </row>
    <row r="2" spans="1:6" ht="33" customHeight="1">
      <c r="A2" s="155"/>
      <c r="C2" s="89"/>
      <c r="D2" s="310" t="s">
        <v>380</v>
      </c>
      <c r="E2" s="310"/>
      <c r="F2" s="310"/>
    </row>
    <row r="3" spans="1:6" ht="99" customHeight="1">
      <c r="A3" s="155"/>
      <c r="C3" s="177"/>
      <c r="D3" s="310" t="s">
        <v>800</v>
      </c>
      <c r="E3" s="310"/>
      <c r="F3" s="310"/>
    </row>
    <row r="4" spans="1:6" ht="15">
      <c r="A4" s="155"/>
      <c r="B4" s="88"/>
      <c r="C4" s="89"/>
      <c r="D4" s="90"/>
      <c r="E4" s="156"/>
      <c r="F4" s="157"/>
    </row>
    <row r="5" spans="1:6" ht="44.25" customHeight="1">
      <c r="A5" s="308" t="s">
        <v>538</v>
      </c>
      <c r="B5" s="308"/>
      <c r="C5" s="308"/>
      <c r="D5" s="308"/>
      <c r="E5" s="308"/>
      <c r="F5" s="308"/>
    </row>
    <row r="6" spans="1:6" ht="12.75">
      <c r="A6" s="155"/>
      <c r="B6" s="155"/>
      <c r="C6" s="89"/>
      <c r="D6" s="89"/>
      <c r="E6" s="89"/>
      <c r="F6" s="158" t="s">
        <v>13</v>
      </c>
    </row>
    <row r="7" spans="1:6" ht="13.5" thickBot="1">
      <c r="A7" s="155"/>
      <c r="B7" s="155"/>
      <c r="C7" s="89"/>
      <c r="D7" s="89"/>
      <c r="E7" s="89"/>
      <c r="F7" s="158"/>
    </row>
    <row r="8" spans="1:6" ht="15.75" thickBot="1">
      <c r="A8" s="248" t="s">
        <v>29</v>
      </c>
      <c r="B8" s="251" t="s">
        <v>363</v>
      </c>
      <c r="C8" s="252" t="s">
        <v>321</v>
      </c>
      <c r="D8" s="251" t="s">
        <v>322</v>
      </c>
      <c r="E8" s="251" t="s">
        <v>323</v>
      </c>
      <c r="F8" s="253" t="s">
        <v>357</v>
      </c>
    </row>
    <row r="9" spans="1:6" ht="12.75">
      <c r="A9" s="249">
        <v>1</v>
      </c>
      <c r="B9" s="159">
        <v>2</v>
      </c>
      <c r="C9" s="160">
        <v>3</v>
      </c>
      <c r="D9" s="161">
        <v>4</v>
      </c>
      <c r="E9" s="161">
        <v>5</v>
      </c>
      <c r="F9" s="162">
        <v>6</v>
      </c>
    </row>
    <row r="10" spans="1:6" ht="15">
      <c r="A10" s="250" t="s">
        <v>190</v>
      </c>
      <c r="B10" s="164"/>
      <c r="C10" s="164"/>
      <c r="D10" s="164"/>
      <c r="E10" s="164"/>
      <c r="F10" s="289">
        <f>F11+F130+F159+F216+F239+F316+F345+F352+F415+F425</f>
        <v>346351871.21000004</v>
      </c>
    </row>
    <row r="11" spans="1:6" ht="15">
      <c r="A11" s="238" t="s">
        <v>15</v>
      </c>
      <c r="B11" s="136" t="s">
        <v>43</v>
      </c>
      <c r="C11" s="164" t="s">
        <v>364</v>
      </c>
      <c r="D11" s="164" t="s">
        <v>364</v>
      </c>
      <c r="E11" s="164"/>
      <c r="F11" s="290">
        <f>F12+F17+F23+F41+F46+F53+F58</f>
        <v>35977939.11</v>
      </c>
    </row>
    <row r="12" spans="1:6" ht="30.75">
      <c r="A12" s="238" t="s">
        <v>17</v>
      </c>
      <c r="B12" s="108" t="s">
        <v>43</v>
      </c>
      <c r="C12" s="148" t="s">
        <v>44</v>
      </c>
      <c r="D12" s="164"/>
      <c r="E12" s="164"/>
      <c r="F12" s="291">
        <f>F13</f>
        <v>1389567</v>
      </c>
    </row>
    <row r="13" spans="1:6" ht="30.75">
      <c r="A13" s="126" t="s">
        <v>209</v>
      </c>
      <c r="B13" s="108" t="s">
        <v>43</v>
      </c>
      <c r="C13" s="148" t="s">
        <v>44</v>
      </c>
      <c r="D13" s="126" t="s">
        <v>419</v>
      </c>
      <c r="E13" s="164"/>
      <c r="F13" s="291">
        <f>F16</f>
        <v>1389567</v>
      </c>
    </row>
    <row r="14" spans="1:6" ht="15">
      <c r="A14" s="126" t="s">
        <v>210</v>
      </c>
      <c r="B14" s="108" t="s">
        <v>43</v>
      </c>
      <c r="C14" s="148" t="s">
        <v>44</v>
      </c>
      <c r="D14" s="126" t="s">
        <v>420</v>
      </c>
      <c r="E14" s="164"/>
      <c r="F14" s="291">
        <f>F15</f>
        <v>1389567</v>
      </c>
    </row>
    <row r="15" spans="1:6" ht="30.75">
      <c r="A15" s="239" t="s">
        <v>211</v>
      </c>
      <c r="B15" s="105" t="s">
        <v>43</v>
      </c>
      <c r="C15" s="147" t="s">
        <v>44</v>
      </c>
      <c r="D15" s="166" t="s">
        <v>206</v>
      </c>
      <c r="E15" s="167"/>
      <c r="F15" s="292">
        <f>F16</f>
        <v>1389567</v>
      </c>
    </row>
    <row r="16" spans="1:6" ht="62.25">
      <c r="A16" s="239" t="s">
        <v>54</v>
      </c>
      <c r="B16" s="105" t="s">
        <v>43</v>
      </c>
      <c r="C16" s="147" t="s">
        <v>44</v>
      </c>
      <c r="D16" s="166" t="s">
        <v>206</v>
      </c>
      <c r="E16" s="147">
        <v>100</v>
      </c>
      <c r="F16" s="292">
        <f>'Ведомственная 2019'!G22</f>
        <v>1389567</v>
      </c>
    </row>
    <row r="17" spans="1:6" ht="46.5">
      <c r="A17" s="238" t="s">
        <v>313</v>
      </c>
      <c r="B17" s="108" t="s">
        <v>43</v>
      </c>
      <c r="C17" s="148" t="s">
        <v>45</v>
      </c>
      <c r="D17" s="164" t="s">
        <v>364</v>
      </c>
      <c r="E17" s="164"/>
      <c r="F17" s="290">
        <f>F18</f>
        <v>1287666</v>
      </c>
    </row>
    <row r="18" spans="1:6" ht="30.75">
      <c r="A18" s="126" t="s">
        <v>203</v>
      </c>
      <c r="B18" s="108" t="s">
        <v>43</v>
      </c>
      <c r="C18" s="148" t="s">
        <v>45</v>
      </c>
      <c r="D18" s="140" t="s">
        <v>421</v>
      </c>
      <c r="E18" s="164"/>
      <c r="F18" s="290">
        <f>F20</f>
        <v>1287666</v>
      </c>
    </row>
    <row r="19" spans="1:6" ht="30.75">
      <c r="A19" s="126" t="s">
        <v>204</v>
      </c>
      <c r="B19" s="108" t="s">
        <v>43</v>
      </c>
      <c r="C19" s="148" t="s">
        <v>45</v>
      </c>
      <c r="D19" s="126" t="s">
        <v>422</v>
      </c>
      <c r="E19" s="164"/>
      <c r="F19" s="290">
        <f>F20</f>
        <v>1287666</v>
      </c>
    </row>
    <row r="20" spans="1:6" ht="30.75">
      <c r="A20" s="195" t="s">
        <v>205</v>
      </c>
      <c r="B20" s="105" t="s">
        <v>43</v>
      </c>
      <c r="C20" s="147" t="s">
        <v>45</v>
      </c>
      <c r="D20" s="166" t="s">
        <v>263</v>
      </c>
      <c r="E20" s="167"/>
      <c r="F20" s="293">
        <f>F21+F22</f>
        <v>1287666</v>
      </c>
    </row>
    <row r="21" spans="1:6" ht="62.25">
      <c r="A21" s="239" t="s">
        <v>54</v>
      </c>
      <c r="B21" s="105" t="s">
        <v>43</v>
      </c>
      <c r="C21" s="147" t="s">
        <v>45</v>
      </c>
      <c r="D21" s="166" t="s">
        <v>263</v>
      </c>
      <c r="E21" s="147">
        <v>100</v>
      </c>
      <c r="F21" s="293">
        <f>'Ведомственная 2019'!G469</f>
        <v>1234166</v>
      </c>
    </row>
    <row r="22" spans="1:6" ht="30.75">
      <c r="A22" s="239" t="s">
        <v>185</v>
      </c>
      <c r="B22" s="105" t="s">
        <v>43</v>
      </c>
      <c r="C22" s="147" t="s">
        <v>45</v>
      </c>
      <c r="D22" s="166" t="s">
        <v>263</v>
      </c>
      <c r="E22" s="168" t="s">
        <v>196</v>
      </c>
      <c r="F22" s="293">
        <f>'Ведомственная 2019'!G470</f>
        <v>53500</v>
      </c>
    </row>
    <row r="23" spans="1:6" ht="51.75" customHeight="1">
      <c r="A23" s="238" t="s">
        <v>325</v>
      </c>
      <c r="B23" s="108" t="s">
        <v>43</v>
      </c>
      <c r="C23" s="148" t="s">
        <v>46</v>
      </c>
      <c r="D23" s="164" t="s">
        <v>364</v>
      </c>
      <c r="E23" s="164"/>
      <c r="F23" s="290">
        <f>F24+F29+F35</f>
        <v>13376838</v>
      </c>
    </row>
    <row r="24" spans="1:6" ht="15">
      <c r="A24" s="126" t="s">
        <v>37</v>
      </c>
      <c r="B24" s="108" t="s">
        <v>43</v>
      </c>
      <c r="C24" s="148" t="s">
        <v>46</v>
      </c>
      <c r="D24" s="126" t="s">
        <v>423</v>
      </c>
      <c r="E24" s="164"/>
      <c r="F24" s="290">
        <f>F25</f>
        <v>13041424</v>
      </c>
    </row>
    <row r="25" spans="1:6" ht="30.75">
      <c r="A25" s="126" t="s">
        <v>39</v>
      </c>
      <c r="B25" s="108" t="s">
        <v>43</v>
      </c>
      <c r="C25" s="148" t="s">
        <v>46</v>
      </c>
      <c r="D25" s="126" t="s">
        <v>424</v>
      </c>
      <c r="E25" s="164"/>
      <c r="F25" s="290">
        <f>F26</f>
        <v>13041424</v>
      </c>
    </row>
    <row r="26" spans="1:6" ht="30.75">
      <c r="A26" s="195" t="s">
        <v>205</v>
      </c>
      <c r="B26" s="105" t="s">
        <v>43</v>
      </c>
      <c r="C26" s="147" t="s">
        <v>46</v>
      </c>
      <c r="D26" s="128" t="s">
        <v>10</v>
      </c>
      <c r="E26" s="167"/>
      <c r="F26" s="293">
        <f>F27+F28</f>
        <v>13041424</v>
      </c>
    </row>
    <row r="27" spans="1:6" ht="62.25">
      <c r="A27" s="239" t="s">
        <v>54</v>
      </c>
      <c r="B27" s="105" t="s">
        <v>43</v>
      </c>
      <c r="C27" s="147" t="s">
        <v>46</v>
      </c>
      <c r="D27" s="128" t="s">
        <v>10</v>
      </c>
      <c r="E27" s="147">
        <v>100</v>
      </c>
      <c r="F27" s="293">
        <f>'Ведомственная 2019'!G27</f>
        <v>12328318</v>
      </c>
    </row>
    <row r="28" spans="1:6" ht="30.75">
      <c r="A28" s="239" t="s">
        <v>185</v>
      </c>
      <c r="B28" s="105" t="s">
        <v>43</v>
      </c>
      <c r="C28" s="147" t="s">
        <v>46</v>
      </c>
      <c r="D28" s="128" t="s">
        <v>10</v>
      </c>
      <c r="E28" s="147">
        <v>200</v>
      </c>
      <c r="F28" s="293">
        <f>'Ведомственная 2019'!G28</f>
        <v>713106</v>
      </c>
    </row>
    <row r="29" spans="1:6" ht="62.25">
      <c r="A29" s="238" t="s">
        <v>766</v>
      </c>
      <c r="B29" s="108" t="s">
        <v>43</v>
      </c>
      <c r="C29" s="108" t="s">
        <v>46</v>
      </c>
      <c r="D29" s="112" t="s">
        <v>425</v>
      </c>
      <c r="E29" s="164"/>
      <c r="F29" s="290">
        <f>F30</f>
        <v>29220</v>
      </c>
    </row>
    <row r="30" spans="1:6" ht="108.75">
      <c r="A30" s="238" t="s">
        <v>767</v>
      </c>
      <c r="B30" s="108" t="s">
        <v>43</v>
      </c>
      <c r="C30" s="108" t="s">
        <v>46</v>
      </c>
      <c r="D30" s="112" t="s">
        <v>426</v>
      </c>
      <c r="E30" s="164"/>
      <c r="F30" s="290">
        <f>F33</f>
        <v>29220</v>
      </c>
    </row>
    <row r="31" spans="1:6" ht="62.25">
      <c r="A31" s="238" t="s">
        <v>768</v>
      </c>
      <c r="B31" s="108" t="s">
        <v>43</v>
      </c>
      <c r="C31" s="108" t="s">
        <v>46</v>
      </c>
      <c r="D31" s="112" t="s">
        <v>510</v>
      </c>
      <c r="E31" s="164"/>
      <c r="F31" s="290">
        <f>F32</f>
        <v>29220</v>
      </c>
    </row>
    <row r="32" spans="1:6" ht="62.25">
      <c r="A32" s="107" t="s">
        <v>770</v>
      </c>
      <c r="B32" s="108" t="s">
        <v>43</v>
      </c>
      <c r="C32" s="108" t="s">
        <v>46</v>
      </c>
      <c r="D32" s="112" t="s">
        <v>258</v>
      </c>
      <c r="E32" s="108"/>
      <c r="F32" s="290">
        <f>F33</f>
        <v>29220</v>
      </c>
    </row>
    <row r="33" spans="1:6" ht="62.25">
      <c r="A33" s="239" t="s">
        <v>54</v>
      </c>
      <c r="B33" s="105" t="s">
        <v>43</v>
      </c>
      <c r="C33" s="105" t="s">
        <v>46</v>
      </c>
      <c r="D33" s="114" t="s">
        <v>258</v>
      </c>
      <c r="E33" s="116">
        <v>100</v>
      </c>
      <c r="F33" s="293">
        <f>'Ведомственная 2019'!G33</f>
        <v>29220</v>
      </c>
    </row>
    <row r="34" spans="1:6" ht="30.75">
      <c r="A34" s="238" t="s">
        <v>38</v>
      </c>
      <c r="B34" s="108" t="s">
        <v>43</v>
      </c>
      <c r="C34" s="148" t="s">
        <v>46</v>
      </c>
      <c r="D34" s="126" t="s">
        <v>427</v>
      </c>
      <c r="E34" s="116"/>
      <c r="F34" s="290">
        <f>F35</f>
        <v>306194</v>
      </c>
    </row>
    <row r="35" spans="1:6" ht="30.75">
      <c r="A35" s="126" t="s">
        <v>5</v>
      </c>
      <c r="B35" s="108" t="s">
        <v>43</v>
      </c>
      <c r="C35" s="148" t="s">
        <v>46</v>
      </c>
      <c r="D35" s="126" t="s">
        <v>428</v>
      </c>
      <c r="E35" s="116"/>
      <c r="F35" s="290">
        <f>F36+F39</f>
        <v>306194</v>
      </c>
    </row>
    <row r="36" spans="1:6" ht="46.5">
      <c r="A36" s="238" t="s">
        <v>330</v>
      </c>
      <c r="B36" s="108" t="s">
        <v>43</v>
      </c>
      <c r="C36" s="148" t="s">
        <v>46</v>
      </c>
      <c r="D36" s="126" t="s">
        <v>207</v>
      </c>
      <c r="E36" s="164"/>
      <c r="F36" s="290">
        <f>F37+F38</f>
        <v>292200</v>
      </c>
    </row>
    <row r="37" spans="1:6" ht="62.25">
      <c r="A37" s="239" t="s">
        <v>54</v>
      </c>
      <c r="B37" s="105" t="s">
        <v>43</v>
      </c>
      <c r="C37" s="147" t="s">
        <v>46</v>
      </c>
      <c r="D37" s="128" t="s">
        <v>207</v>
      </c>
      <c r="E37" s="147">
        <v>100</v>
      </c>
      <c r="F37" s="293">
        <f>'Ведомственная 2019'!G37</f>
        <v>290200</v>
      </c>
    </row>
    <row r="38" spans="1:6" ht="30.75">
      <c r="A38" s="239" t="s">
        <v>185</v>
      </c>
      <c r="B38" s="105" t="s">
        <v>43</v>
      </c>
      <c r="C38" s="147" t="s">
        <v>46</v>
      </c>
      <c r="D38" s="128" t="s">
        <v>207</v>
      </c>
      <c r="E38" s="147">
        <v>200</v>
      </c>
      <c r="F38" s="293">
        <f>'Ведомственная 2019'!G38</f>
        <v>2000</v>
      </c>
    </row>
    <row r="39" spans="1:6" ht="30.75">
      <c r="A39" s="241" t="s">
        <v>205</v>
      </c>
      <c r="B39" s="256" t="s">
        <v>43</v>
      </c>
      <c r="C39" s="256" t="s">
        <v>46</v>
      </c>
      <c r="D39" s="112" t="s">
        <v>580</v>
      </c>
      <c r="E39" s="119"/>
      <c r="F39" s="290">
        <f>F40</f>
        <v>13994</v>
      </c>
    </row>
    <row r="40" spans="1:6" ht="62.25">
      <c r="A40" s="115" t="s">
        <v>54</v>
      </c>
      <c r="B40" s="105" t="s">
        <v>43</v>
      </c>
      <c r="C40" s="105" t="s">
        <v>46</v>
      </c>
      <c r="D40" s="114" t="s">
        <v>580</v>
      </c>
      <c r="E40" s="116">
        <v>100</v>
      </c>
      <c r="F40" s="293">
        <f>'Ведомственная 2019'!G40</f>
        <v>13994</v>
      </c>
    </row>
    <row r="41" spans="1:6" ht="15">
      <c r="A41" s="271" t="s">
        <v>781</v>
      </c>
      <c r="B41" s="273" t="s">
        <v>43</v>
      </c>
      <c r="C41" s="273" t="s">
        <v>527</v>
      </c>
      <c r="D41" s="274"/>
      <c r="E41" s="119"/>
      <c r="F41" s="290">
        <f>F42</f>
        <v>3650</v>
      </c>
    </row>
    <row r="42" spans="1:6" ht="30.75">
      <c r="A42" s="271" t="s">
        <v>38</v>
      </c>
      <c r="B42" s="273" t="s">
        <v>43</v>
      </c>
      <c r="C42" s="273" t="s">
        <v>527</v>
      </c>
      <c r="D42" s="274" t="s">
        <v>427</v>
      </c>
      <c r="E42" s="119"/>
      <c r="F42" s="290">
        <f>F43</f>
        <v>3650</v>
      </c>
    </row>
    <row r="43" spans="1:6" ht="30.75">
      <c r="A43" s="271" t="s">
        <v>5</v>
      </c>
      <c r="B43" s="273" t="s">
        <v>43</v>
      </c>
      <c r="C43" s="273" t="s">
        <v>527</v>
      </c>
      <c r="D43" s="274" t="s">
        <v>428</v>
      </c>
      <c r="E43" s="119"/>
      <c r="F43" s="290">
        <f>F44</f>
        <v>3650</v>
      </c>
    </row>
    <row r="44" spans="1:6" ht="46.5">
      <c r="A44" s="275" t="s">
        <v>782</v>
      </c>
      <c r="B44" s="277" t="s">
        <v>43</v>
      </c>
      <c r="C44" s="277" t="s">
        <v>527</v>
      </c>
      <c r="D44" s="278" t="s">
        <v>783</v>
      </c>
      <c r="E44" s="116"/>
      <c r="F44" s="290">
        <f>F45</f>
        <v>3650</v>
      </c>
    </row>
    <row r="45" spans="1:6" ht="30.75">
      <c r="A45" s="275" t="s">
        <v>185</v>
      </c>
      <c r="B45" s="277" t="s">
        <v>43</v>
      </c>
      <c r="C45" s="277" t="s">
        <v>527</v>
      </c>
      <c r="D45" s="278" t="s">
        <v>783</v>
      </c>
      <c r="E45" s="116">
        <v>200</v>
      </c>
      <c r="F45" s="293">
        <f>'Ведомственная 2019'!G45</f>
        <v>3650</v>
      </c>
    </row>
    <row r="46" spans="1:6" ht="46.5">
      <c r="A46" s="238" t="s">
        <v>315</v>
      </c>
      <c r="B46" s="108" t="s">
        <v>43</v>
      </c>
      <c r="C46" s="148" t="s">
        <v>49</v>
      </c>
      <c r="D46" s="164"/>
      <c r="E46" s="164"/>
      <c r="F46" s="290">
        <f>F47</f>
        <v>2495640</v>
      </c>
    </row>
    <row r="47" spans="1:6" ht="46.5">
      <c r="A47" s="126" t="s">
        <v>591</v>
      </c>
      <c r="B47" s="108" t="s">
        <v>43</v>
      </c>
      <c r="C47" s="148" t="s">
        <v>49</v>
      </c>
      <c r="D47" s="140" t="s">
        <v>429</v>
      </c>
      <c r="E47" s="164"/>
      <c r="F47" s="290">
        <f>F50</f>
        <v>2495640</v>
      </c>
    </row>
    <row r="48" spans="1:6" ht="78">
      <c r="A48" s="126" t="s">
        <v>592</v>
      </c>
      <c r="B48" s="108" t="s">
        <v>43</v>
      </c>
      <c r="C48" s="148" t="s">
        <v>49</v>
      </c>
      <c r="D48" s="126" t="s">
        <v>430</v>
      </c>
      <c r="E48" s="164"/>
      <c r="F48" s="290">
        <f>F49</f>
        <v>2495640</v>
      </c>
    </row>
    <row r="49" spans="1:6" ht="46.5">
      <c r="A49" s="241" t="s">
        <v>264</v>
      </c>
      <c r="B49" s="108" t="s">
        <v>43</v>
      </c>
      <c r="C49" s="148" t="s">
        <v>49</v>
      </c>
      <c r="D49" s="126" t="s">
        <v>431</v>
      </c>
      <c r="E49" s="164"/>
      <c r="F49" s="290">
        <f>F50</f>
        <v>2495640</v>
      </c>
    </row>
    <row r="50" spans="1:6" ht="30.75">
      <c r="A50" s="195" t="s">
        <v>205</v>
      </c>
      <c r="B50" s="105" t="s">
        <v>43</v>
      </c>
      <c r="C50" s="147" t="s">
        <v>49</v>
      </c>
      <c r="D50" s="128" t="s">
        <v>265</v>
      </c>
      <c r="E50" s="167"/>
      <c r="F50" s="293">
        <f>F51+F52</f>
        <v>2495640</v>
      </c>
    </row>
    <row r="51" spans="1:6" ht="62.25">
      <c r="A51" s="239" t="s">
        <v>54</v>
      </c>
      <c r="B51" s="105" t="s">
        <v>43</v>
      </c>
      <c r="C51" s="147" t="s">
        <v>49</v>
      </c>
      <c r="D51" s="128" t="s">
        <v>265</v>
      </c>
      <c r="E51" s="147">
        <v>100</v>
      </c>
      <c r="F51" s="293">
        <f>'Ведомственная 2019'!G303</f>
        <v>2202040</v>
      </c>
    </row>
    <row r="52" spans="1:6" ht="30.75">
      <c r="A52" s="239" t="s">
        <v>185</v>
      </c>
      <c r="B52" s="105" t="s">
        <v>43</v>
      </c>
      <c r="C52" s="147" t="s">
        <v>49</v>
      </c>
      <c r="D52" s="128" t="s">
        <v>265</v>
      </c>
      <c r="E52" s="147">
        <v>200</v>
      </c>
      <c r="F52" s="293">
        <f>'Ведомственная 2019'!G304</f>
        <v>293600</v>
      </c>
    </row>
    <row r="53" spans="1:6" ht="15">
      <c r="A53" s="238" t="s">
        <v>197</v>
      </c>
      <c r="B53" s="108" t="s">
        <v>43</v>
      </c>
      <c r="C53" s="148" t="s">
        <v>303</v>
      </c>
      <c r="D53" s="164"/>
      <c r="E53" s="164"/>
      <c r="F53" s="290">
        <f>F54</f>
        <v>200000</v>
      </c>
    </row>
    <row r="54" spans="1:6" ht="15">
      <c r="A54" s="126" t="s">
        <v>365</v>
      </c>
      <c r="B54" s="108" t="s">
        <v>43</v>
      </c>
      <c r="C54" s="148" t="s">
        <v>303</v>
      </c>
      <c r="D54" s="126" t="s">
        <v>432</v>
      </c>
      <c r="E54" s="164"/>
      <c r="F54" s="290">
        <f>F55</f>
        <v>200000</v>
      </c>
    </row>
    <row r="55" spans="1:6" ht="30.75">
      <c r="A55" s="196" t="s">
        <v>6</v>
      </c>
      <c r="B55" s="108" t="s">
        <v>43</v>
      </c>
      <c r="C55" s="148" t="s">
        <v>303</v>
      </c>
      <c r="D55" s="126" t="s">
        <v>433</v>
      </c>
      <c r="E55" s="167"/>
      <c r="F55" s="290">
        <f>F56</f>
        <v>200000</v>
      </c>
    </row>
    <row r="56" spans="1:6" ht="30.75">
      <c r="A56" s="195" t="s">
        <v>6</v>
      </c>
      <c r="B56" s="105" t="s">
        <v>43</v>
      </c>
      <c r="C56" s="147" t="s">
        <v>303</v>
      </c>
      <c r="D56" s="128" t="s">
        <v>208</v>
      </c>
      <c r="E56" s="167"/>
      <c r="F56" s="293">
        <f>F57</f>
        <v>200000</v>
      </c>
    </row>
    <row r="57" spans="1:6" ht="15">
      <c r="A57" s="239" t="s">
        <v>306</v>
      </c>
      <c r="B57" s="105" t="s">
        <v>43</v>
      </c>
      <c r="C57" s="147" t="s">
        <v>303</v>
      </c>
      <c r="D57" s="128" t="s">
        <v>208</v>
      </c>
      <c r="E57" s="147">
        <v>800</v>
      </c>
      <c r="F57" s="293">
        <f>'Ведомственная 2019'!G50</f>
        <v>200000</v>
      </c>
    </row>
    <row r="58" spans="1:6" ht="15">
      <c r="A58" s="238" t="s">
        <v>18</v>
      </c>
      <c r="B58" s="108" t="s">
        <v>43</v>
      </c>
      <c r="C58" s="148" t="s">
        <v>191</v>
      </c>
      <c r="D58" s="164" t="s">
        <v>364</v>
      </c>
      <c r="E58" s="164"/>
      <c r="F58" s="290">
        <f>F59+F88+F98+F104+F109+F93+F113+F81+F126</f>
        <v>17224578.11</v>
      </c>
    </row>
    <row r="59" spans="1:6" ht="37.5" customHeight="1">
      <c r="A59" s="126" t="s">
        <v>593</v>
      </c>
      <c r="B59" s="108" t="s">
        <v>43</v>
      </c>
      <c r="C59" s="108" t="s">
        <v>191</v>
      </c>
      <c r="D59" s="140" t="s">
        <v>434</v>
      </c>
      <c r="E59" s="164"/>
      <c r="F59" s="290">
        <f>F60+F64+F68</f>
        <v>1242121</v>
      </c>
    </row>
    <row r="60" spans="1:6" ht="62.25">
      <c r="A60" s="126" t="s">
        <v>594</v>
      </c>
      <c r="B60" s="108" t="s">
        <v>43</v>
      </c>
      <c r="C60" s="108" t="s">
        <v>191</v>
      </c>
      <c r="D60" s="140" t="s">
        <v>450</v>
      </c>
      <c r="E60" s="164"/>
      <c r="F60" s="290">
        <f>F61</f>
        <v>122900</v>
      </c>
    </row>
    <row r="61" spans="1:6" ht="51.75" customHeight="1">
      <c r="A61" s="112" t="s">
        <v>212</v>
      </c>
      <c r="B61" s="108" t="s">
        <v>43</v>
      </c>
      <c r="C61" s="108" t="s">
        <v>191</v>
      </c>
      <c r="D61" s="112" t="s">
        <v>474</v>
      </c>
      <c r="E61" s="164"/>
      <c r="F61" s="290">
        <f>F62</f>
        <v>122900</v>
      </c>
    </row>
    <row r="62" spans="1:6" ht="46.5">
      <c r="A62" s="195" t="s">
        <v>1</v>
      </c>
      <c r="B62" s="105" t="s">
        <v>43</v>
      </c>
      <c r="C62" s="105" t="s">
        <v>191</v>
      </c>
      <c r="D62" s="114" t="s">
        <v>213</v>
      </c>
      <c r="E62" s="167"/>
      <c r="F62" s="293">
        <f>F63</f>
        <v>122900</v>
      </c>
    </row>
    <row r="63" spans="1:6" ht="30.75">
      <c r="A63" s="239" t="s">
        <v>55</v>
      </c>
      <c r="B63" s="105" t="s">
        <v>43</v>
      </c>
      <c r="C63" s="105" t="s">
        <v>191</v>
      </c>
      <c r="D63" s="114" t="s">
        <v>213</v>
      </c>
      <c r="E63" s="147">
        <v>600</v>
      </c>
      <c r="F63" s="293">
        <f>'Ведомственная 2019'!G56</f>
        <v>122900</v>
      </c>
    </row>
    <row r="64" spans="1:6" ht="62.25">
      <c r="A64" s="126" t="s">
        <v>595</v>
      </c>
      <c r="B64" s="108" t="s">
        <v>43</v>
      </c>
      <c r="C64" s="108" t="s">
        <v>191</v>
      </c>
      <c r="D64" s="140" t="s">
        <v>452</v>
      </c>
      <c r="E64" s="164"/>
      <c r="F64" s="290">
        <f>F65</f>
        <v>44000</v>
      </c>
    </row>
    <row r="65" spans="1:6" ht="46.5">
      <c r="A65" s="238" t="s">
        <v>214</v>
      </c>
      <c r="B65" s="108" t="s">
        <v>43</v>
      </c>
      <c r="C65" s="108" t="s">
        <v>191</v>
      </c>
      <c r="D65" s="170" t="s">
        <v>475</v>
      </c>
      <c r="E65" s="164"/>
      <c r="F65" s="290">
        <f>F66</f>
        <v>44000</v>
      </c>
    </row>
    <row r="66" spans="1:6" ht="15">
      <c r="A66" s="114" t="s">
        <v>215</v>
      </c>
      <c r="B66" s="105" t="s">
        <v>43</v>
      </c>
      <c r="C66" s="105" t="s">
        <v>191</v>
      </c>
      <c r="D66" s="128" t="s">
        <v>309</v>
      </c>
      <c r="E66" s="147"/>
      <c r="F66" s="293">
        <f>F67</f>
        <v>44000</v>
      </c>
    </row>
    <row r="67" spans="1:6" ht="30.75">
      <c r="A67" s="239" t="s">
        <v>185</v>
      </c>
      <c r="B67" s="105" t="s">
        <v>43</v>
      </c>
      <c r="C67" s="105" t="s">
        <v>191</v>
      </c>
      <c r="D67" s="128" t="s">
        <v>309</v>
      </c>
      <c r="E67" s="147" t="s">
        <v>196</v>
      </c>
      <c r="F67" s="293">
        <f>'Ведомственная 2019'!G60</f>
        <v>44000</v>
      </c>
    </row>
    <row r="68" spans="1:6" ht="78">
      <c r="A68" s="126" t="s">
        <v>596</v>
      </c>
      <c r="B68" s="108" t="s">
        <v>43</v>
      </c>
      <c r="C68" s="148" t="s">
        <v>191</v>
      </c>
      <c r="D68" s="224" t="s">
        <v>451</v>
      </c>
      <c r="E68" s="164"/>
      <c r="F68" s="290">
        <f>F69+F72+F75</f>
        <v>1075221</v>
      </c>
    </row>
    <row r="69" spans="1:6" ht="78">
      <c r="A69" s="238" t="s">
        <v>366</v>
      </c>
      <c r="B69" s="108" t="s">
        <v>43</v>
      </c>
      <c r="C69" s="108" t="s">
        <v>191</v>
      </c>
      <c r="D69" s="126" t="s">
        <v>476</v>
      </c>
      <c r="E69" s="127"/>
      <c r="F69" s="290">
        <f>F70</f>
        <v>5000</v>
      </c>
    </row>
    <row r="70" spans="1:6" ht="15">
      <c r="A70" s="114" t="s">
        <v>215</v>
      </c>
      <c r="B70" s="105" t="s">
        <v>43</v>
      </c>
      <c r="C70" s="105" t="s">
        <v>191</v>
      </c>
      <c r="D70" s="128" t="s">
        <v>219</v>
      </c>
      <c r="E70" s="124"/>
      <c r="F70" s="293">
        <f>F71</f>
        <v>5000</v>
      </c>
    </row>
    <row r="71" spans="1:6" ht="30.75">
      <c r="A71" s="239" t="s">
        <v>185</v>
      </c>
      <c r="B71" s="105" t="s">
        <v>43</v>
      </c>
      <c r="C71" s="105" t="s">
        <v>191</v>
      </c>
      <c r="D71" s="128" t="s">
        <v>219</v>
      </c>
      <c r="E71" s="129">
        <v>200</v>
      </c>
      <c r="F71" s="293">
        <f>'Ведомственная 2019'!G70</f>
        <v>5000</v>
      </c>
    </row>
    <row r="72" spans="1:6" ht="30.75">
      <c r="A72" s="241" t="s">
        <v>218</v>
      </c>
      <c r="B72" s="108" t="s">
        <v>43</v>
      </c>
      <c r="C72" s="108" t="s">
        <v>191</v>
      </c>
      <c r="D72" s="126" t="s">
        <v>477</v>
      </c>
      <c r="E72" s="127"/>
      <c r="F72" s="290">
        <f>F73</f>
        <v>116000</v>
      </c>
    </row>
    <row r="73" spans="1:6" ht="15">
      <c r="A73" s="114" t="s">
        <v>215</v>
      </c>
      <c r="B73" s="105" t="s">
        <v>43</v>
      </c>
      <c r="C73" s="105" t="s">
        <v>191</v>
      </c>
      <c r="D73" s="128" t="s">
        <v>220</v>
      </c>
      <c r="E73" s="124"/>
      <c r="F73" s="293">
        <f>F74</f>
        <v>116000</v>
      </c>
    </row>
    <row r="74" spans="1:6" ht="30.75">
      <c r="A74" s="239" t="s">
        <v>185</v>
      </c>
      <c r="B74" s="105" t="s">
        <v>43</v>
      </c>
      <c r="C74" s="105" t="s">
        <v>191</v>
      </c>
      <c r="D74" s="128" t="s">
        <v>220</v>
      </c>
      <c r="E74" s="124">
        <v>200</v>
      </c>
      <c r="F74" s="293">
        <f>'Ведомственная 2019'!G73</f>
        <v>116000</v>
      </c>
    </row>
    <row r="75" spans="1:6" ht="62.25">
      <c r="A75" s="241" t="s">
        <v>216</v>
      </c>
      <c r="B75" s="108" t="s">
        <v>43</v>
      </c>
      <c r="C75" s="108" t="s">
        <v>191</v>
      </c>
      <c r="D75" s="126" t="s">
        <v>478</v>
      </c>
      <c r="E75" s="164"/>
      <c r="F75" s="290">
        <f>F76+F79</f>
        <v>954221</v>
      </c>
    </row>
    <row r="76" spans="1:6" ht="46.5">
      <c r="A76" s="239" t="s">
        <v>0</v>
      </c>
      <c r="B76" s="105" t="s">
        <v>43</v>
      </c>
      <c r="C76" s="105" t="s">
        <v>191</v>
      </c>
      <c r="D76" s="128" t="s">
        <v>217</v>
      </c>
      <c r="E76" s="167"/>
      <c r="F76" s="293">
        <f>F77+F78</f>
        <v>876600</v>
      </c>
    </row>
    <row r="77" spans="1:6" ht="62.25">
      <c r="A77" s="239" t="s">
        <v>54</v>
      </c>
      <c r="B77" s="105" t="s">
        <v>43</v>
      </c>
      <c r="C77" s="105" t="s">
        <v>191</v>
      </c>
      <c r="D77" s="128" t="s">
        <v>217</v>
      </c>
      <c r="E77" s="147">
        <v>100</v>
      </c>
      <c r="F77" s="293">
        <f>'Ведомственная 2019'!G64</f>
        <v>874600</v>
      </c>
    </row>
    <row r="78" spans="1:6" ht="30.75">
      <c r="A78" s="239" t="s">
        <v>185</v>
      </c>
      <c r="B78" s="105" t="s">
        <v>43</v>
      </c>
      <c r="C78" s="105" t="s">
        <v>191</v>
      </c>
      <c r="D78" s="128" t="s">
        <v>217</v>
      </c>
      <c r="E78" s="147">
        <v>200</v>
      </c>
      <c r="F78" s="293">
        <f>'Ведомственная 2019'!G65</f>
        <v>2000</v>
      </c>
    </row>
    <row r="79" spans="1:6" ht="30.75">
      <c r="A79" s="241" t="s">
        <v>205</v>
      </c>
      <c r="B79" s="256" t="s">
        <v>43</v>
      </c>
      <c r="C79" s="256" t="s">
        <v>191</v>
      </c>
      <c r="D79" s="112" t="s">
        <v>581</v>
      </c>
      <c r="E79" s="124"/>
      <c r="F79" s="290">
        <f>F80</f>
        <v>77621</v>
      </c>
    </row>
    <row r="80" spans="1:6" ht="62.25">
      <c r="A80" s="115" t="s">
        <v>54</v>
      </c>
      <c r="B80" s="105" t="s">
        <v>43</v>
      </c>
      <c r="C80" s="105" t="s">
        <v>191</v>
      </c>
      <c r="D80" s="114" t="s">
        <v>581</v>
      </c>
      <c r="E80" s="124">
        <v>100</v>
      </c>
      <c r="F80" s="293">
        <f>'Ведомственная 2019'!G67</f>
        <v>77621</v>
      </c>
    </row>
    <row r="81" spans="1:6" ht="46.5">
      <c r="A81" s="238" t="s">
        <v>597</v>
      </c>
      <c r="B81" s="108" t="s">
        <v>43</v>
      </c>
      <c r="C81" s="108" t="s">
        <v>191</v>
      </c>
      <c r="D81" s="117" t="s">
        <v>435</v>
      </c>
      <c r="E81" s="125"/>
      <c r="F81" s="290">
        <f>F82</f>
        <v>230000</v>
      </c>
    </row>
    <row r="82" spans="1:6" ht="78">
      <c r="A82" s="238" t="s">
        <v>598</v>
      </c>
      <c r="B82" s="108" t="s">
        <v>43</v>
      </c>
      <c r="C82" s="108" t="s">
        <v>191</v>
      </c>
      <c r="D82" s="112" t="s">
        <v>473</v>
      </c>
      <c r="E82" s="125"/>
      <c r="F82" s="290">
        <f>F83</f>
        <v>230000</v>
      </c>
    </row>
    <row r="83" spans="1:6" ht="53.25" customHeight="1">
      <c r="A83" s="238" t="s">
        <v>145</v>
      </c>
      <c r="B83" s="108" t="s">
        <v>43</v>
      </c>
      <c r="C83" s="108" t="s">
        <v>191</v>
      </c>
      <c r="D83" s="112" t="s">
        <v>479</v>
      </c>
      <c r="E83" s="125"/>
      <c r="F83" s="290">
        <f>F84+F86</f>
        <v>230000</v>
      </c>
    </row>
    <row r="84" spans="1:6" ht="15">
      <c r="A84" s="238" t="s">
        <v>352</v>
      </c>
      <c r="B84" s="108" t="s">
        <v>43</v>
      </c>
      <c r="C84" s="108" t="s">
        <v>191</v>
      </c>
      <c r="D84" s="112" t="s">
        <v>353</v>
      </c>
      <c r="E84" s="125"/>
      <c r="F84" s="290">
        <f>F85</f>
        <v>115000</v>
      </c>
    </row>
    <row r="85" spans="1:6" ht="30.75">
      <c r="A85" s="239" t="s">
        <v>185</v>
      </c>
      <c r="B85" s="105" t="s">
        <v>43</v>
      </c>
      <c r="C85" s="105" t="s">
        <v>191</v>
      </c>
      <c r="D85" s="114" t="s">
        <v>353</v>
      </c>
      <c r="E85" s="124">
        <v>200</v>
      </c>
      <c r="F85" s="293">
        <f>'Ведомственная 2019'!G78</f>
        <v>115000</v>
      </c>
    </row>
    <row r="86" spans="1:6" ht="15">
      <c r="A86" s="238" t="s">
        <v>146</v>
      </c>
      <c r="B86" s="108" t="s">
        <v>43</v>
      </c>
      <c r="C86" s="108" t="s">
        <v>191</v>
      </c>
      <c r="D86" s="112" t="s">
        <v>147</v>
      </c>
      <c r="E86" s="125"/>
      <c r="F86" s="290">
        <f>F87</f>
        <v>115000</v>
      </c>
    </row>
    <row r="87" spans="1:6" ht="30.75">
      <c r="A87" s="239" t="s">
        <v>185</v>
      </c>
      <c r="B87" s="105" t="s">
        <v>43</v>
      </c>
      <c r="C87" s="105" t="s">
        <v>191</v>
      </c>
      <c r="D87" s="114" t="s">
        <v>147</v>
      </c>
      <c r="E87" s="124">
        <v>200</v>
      </c>
      <c r="F87" s="293">
        <f>'Ведомственная 2019'!G80</f>
        <v>115000</v>
      </c>
    </row>
    <row r="88" spans="1:6" ht="46.5">
      <c r="A88" s="146" t="s">
        <v>682</v>
      </c>
      <c r="B88" s="263" t="s">
        <v>43</v>
      </c>
      <c r="C88" s="263" t="s">
        <v>191</v>
      </c>
      <c r="D88" s="117" t="s">
        <v>678</v>
      </c>
      <c r="E88" s="125"/>
      <c r="F88" s="290">
        <f>F89</f>
        <v>82500</v>
      </c>
    </row>
    <row r="89" spans="1:6" ht="93">
      <c r="A89" s="146" t="s">
        <v>683</v>
      </c>
      <c r="B89" s="263" t="s">
        <v>43</v>
      </c>
      <c r="C89" s="263" t="s">
        <v>191</v>
      </c>
      <c r="D89" s="117" t="s">
        <v>679</v>
      </c>
      <c r="E89" s="125"/>
      <c r="F89" s="290">
        <f>F90</f>
        <v>82500</v>
      </c>
    </row>
    <row r="90" spans="1:6" ht="62.25">
      <c r="A90" s="146" t="s">
        <v>743</v>
      </c>
      <c r="B90" s="263" t="s">
        <v>43</v>
      </c>
      <c r="C90" s="263" t="s">
        <v>191</v>
      </c>
      <c r="D90" s="117" t="s">
        <v>742</v>
      </c>
      <c r="E90" s="125"/>
      <c r="F90" s="290">
        <f>F91</f>
        <v>82500</v>
      </c>
    </row>
    <row r="91" spans="1:6" ht="30.75">
      <c r="A91" s="238" t="s">
        <v>751</v>
      </c>
      <c r="B91" s="263" t="s">
        <v>43</v>
      </c>
      <c r="C91" s="263" t="s">
        <v>191</v>
      </c>
      <c r="D91" s="117" t="s">
        <v>750</v>
      </c>
      <c r="E91" s="125"/>
      <c r="F91" s="290">
        <f>F92</f>
        <v>82500</v>
      </c>
    </row>
    <row r="92" spans="1:6" ht="30.75">
      <c r="A92" s="239" t="s">
        <v>185</v>
      </c>
      <c r="B92" s="105" t="s">
        <v>43</v>
      </c>
      <c r="C92" s="105" t="s">
        <v>191</v>
      </c>
      <c r="D92" s="134" t="s">
        <v>750</v>
      </c>
      <c r="E92" s="116">
        <v>200</v>
      </c>
      <c r="F92" s="293">
        <f>'Ведомственная 2019'!G85</f>
        <v>82500</v>
      </c>
    </row>
    <row r="93" spans="1:6" ht="46.5">
      <c r="A93" s="238" t="s">
        <v>599</v>
      </c>
      <c r="B93" s="108" t="s">
        <v>43</v>
      </c>
      <c r="C93" s="148" t="s">
        <v>191</v>
      </c>
      <c r="D93" s="140" t="s">
        <v>436</v>
      </c>
      <c r="E93" s="127"/>
      <c r="F93" s="290">
        <f>F94</f>
        <v>45000</v>
      </c>
    </row>
    <row r="94" spans="1:6" ht="62.25">
      <c r="A94" s="238" t="s">
        <v>600</v>
      </c>
      <c r="B94" s="108" t="s">
        <v>43</v>
      </c>
      <c r="C94" s="148" t="s">
        <v>191</v>
      </c>
      <c r="D94" s="126" t="s">
        <v>472</v>
      </c>
      <c r="E94" s="127"/>
      <c r="F94" s="290">
        <f>F95</f>
        <v>45000</v>
      </c>
    </row>
    <row r="95" spans="1:6" ht="62.25">
      <c r="A95" s="112" t="s">
        <v>34</v>
      </c>
      <c r="B95" s="108" t="s">
        <v>43</v>
      </c>
      <c r="C95" s="148" t="s">
        <v>191</v>
      </c>
      <c r="D95" s="126" t="s">
        <v>480</v>
      </c>
      <c r="E95" s="127"/>
      <c r="F95" s="290">
        <f>F96</f>
        <v>45000</v>
      </c>
    </row>
    <row r="96" spans="1:6" ht="19.5" customHeight="1">
      <c r="A96" s="238" t="s">
        <v>221</v>
      </c>
      <c r="B96" s="263" t="s">
        <v>43</v>
      </c>
      <c r="C96" s="148" t="s">
        <v>191</v>
      </c>
      <c r="D96" s="126" t="s">
        <v>222</v>
      </c>
      <c r="E96" s="127"/>
      <c r="F96" s="290">
        <f>F97</f>
        <v>45000</v>
      </c>
    </row>
    <row r="97" spans="1:6" ht="30.75">
      <c r="A97" s="239" t="s">
        <v>185</v>
      </c>
      <c r="B97" s="105" t="s">
        <v>43</v>
      </c>
      <c r="C97" s="147" t="s">
        <v>191</v>
      </c>
      <c r="D97" s="128" t="s">
        <v>222</v>
      </c>
      <c r="E97" s="129">
        <v>200</v>
      </c>
      <c r="F97" s="293">
        <f>'Ведомственная 2019'!G90</f>
        <v>45000</v>
      </c>
    </row>
    <row r="98" spans="1:6" ht="46.5">
      <c r="A98" s="126" t="s">
        <v>601</v>
      </c>
      <c r="B98" s="108" t="s">
        <v>43</v>
      </c>
      <c r="C98" s="148" t="s">
        <v>191</v>
      </c>
      <c r="D98" s="140" t="s">
        <v>437</v>
      </c>
      <c r="E98" s="164"/>
      <c r="F98" s="290">
        <f>F99</f>
        <v>289309</v>
      </c>
    </row>
    <row r="99" spans="1:6" ht="78">
      <c r="A99" s="126" t="s">
        <v>602</v>
      </c>
      <c r="B99" s="108" t="s">
        <v>43</v>
      </c>
      <c r="C99" s="148" t="s">
        <v>191</v>
      </c>
      <c r="D99" s="140" t="s">
        <v>471</v>
      </c>
      <c r="E99" s="164"/>
      <c r="F99" s="290">
        <f>F100</f>
        <v>289309</v>
      </c>
    </row>
    <row r="100" spans="1:6" ht="46.5">
      <c r="A100" s="241" t="s">
        <v>223</v>
      </c>
      <c r="B100" s="108" t="s">
        <v>43</v>
      </c>
      <c r="C100" s="148" t="s">
        <v>191</v>
      </c>
      <c r="D100" s="112" t="s">
        <v>481</v>
      </c>
      <c r="E100" s="164"/>
      <c r="F100" s="290">
        <f>F101</f>
        <v>289309</v>
      </c>
    </row>
    <row r="101" spans="1:6" ht="30.75">
      <c r="A101" s="195" t="s">
        <v>2</v>
      </c>
      <c r="B101" s="105" t="s">
        <v>43</v>
      </c>
      <c r="C101" s="147" t="s">
        <v>191</v>
      </c>
      <c r="D101" s="128" t="s">
        <v>224</v>
      </c>
      <c r="E101" s="167"/>
      <c r="F101" s="290">
        <f>F102+F103</f>
        <v>289309</v>
      </c>
    </row>
    <row r="102" spans="1:6" ht="62.25">
      <c r="A102" s="239" t="s">
        <v>54</v>
      </c>
      <c r="B102" s="105" t="s">
        <v>43</v>
      </c>
      <c r="C102" s="147" t="s">
        <v>191</v>
      </c>
      <c r="D102" s="128" t="s">
        <v>224</v>
      </c>
      <c r="E102" s="147">
        <v>100</v>
      </c>
      <c r="F102" s="293">
        <f>'Ведомственная 2019'!G95</f>
        <v>262553</v>
      </c>
    </row>
    <row r="103" spans="1:6" ht="30.75">
      <c r="A103" s="239" t="s">
        <v>185</v>
      </c>
      <c r="B103" s="105" t="s">
        <v>43</v>
      </c>
      <c r="C103" s="147" t="s">
        <v>191</v>
      </c>
      <c r="D103" s="128" t="s">
        <v>224</v>
      </c>
      <c r="E103" s="147">
        <v>200</v>
      </c>
      <c r="F103" s="293">
        <f>'Ведомственная 2019'!G96</f>
        <v>26756</v>
      </c>
    </row>
    <row r="104" spans="1:6" ht="48.75" customHeight="1">
      <c r="A104" s="238" t="s">
        <v>603</v>
      </c>
      <c r="B104" s="108" t="s">
        <v>43</v>
      </c>
      <c r="C104" s="148" t="s">
        <v>191</v>
      </c>
      <c r="D104" s="126" t="s">
        <v>438</v>
      </c>
      <c r="E104" s="127"/>
      <c r="F104" s="290">
        <f>F105</f>
        <v>30000</v>
      </c>
    </row>
    <row r="105" spans="1:6" ht="86.25" customHeight="1">
      <c r="A105" s="238" t="s">
        <v>604</v>
      </c>
      <c r="B105" s="108" t="s">
        <v>43</v>
      </c>
      <c r="C105" s="148" t="s">
        <v>191</v>
      </c>
      <c r="D105" s="126" t="s">
        <v>470</v>
      </c>
      <c r="E105" s="127"/>
      <c r="F105" s="290">
        <f>F106</f>
        <v>30000</v>
      </c>
    </row>
    <row r="106" spans="1:6" ht="62.25">
      <c r="A106" s="238" t="s">
        <v>7</v>
      </c>
      <c r="B106" s="108" t="s">
        <v>43</v>
      </c>
      <c r="C106" s="148" t="s">
        <v>191</v>
      </c>
      <c r="D106" s="126" t="s">
        <v>482</v>
      </c>
      <c r="E106" s="127"/>
      <c r="F106" s="290">
        <f>F107</f>
        <v>30000</v>
      </c>
    </row>
    <row r="107" spans="1:6" ht="30.75">
      <c r="A107" s="239" t="s">
        <v>8</v>
      </c>
      <c r="B107" s="105" t="s">
        <v>43</v>
      </c>
      <c r="C107" s="147" t="s">
        <v>191</v>
      </c>
      <c r="D107" s="128" t="s">
        <v>9</v>
      </c>
      <c r="E107" s="129"/>
      <c r="F107" s="293">
        <f>F108</f>
        <v>30000</v>
      </c>
    </row>
    <row r="108" spans="1:6" ht="15">
      <c r="A108" s="239" t="s">
        <v>327</v>
      </c>
      <c r="B108" s="105" t="s">
        <v>43</v>
      </c>
      <c r="C108" s="147" t="s">
        <v>191</v>
      </c>
      <c r="D108" s="128" t="s">
        <v>9</v>
      </c>
      <c r="E108" s="129">
        <v>300</v>
      </c>
      <c r="F108" s="293">
        <f>'Ведомственная 2019'!G101</f>
        <v>30000</v>
      </c>
    </row>
    <row r="109" spans="1:6" ht="30.75">
      <c r="A109" s="238" t="s">
        <v>61</v>
      </c>
      <c r="B109" s="108" t="s">
        <v>43</v>
      </c>
      <c r="C109" s="148" t="s">
        <v>191</v>
      </c>
      <c r="D109" s="126" t="s">
        <v>439</v>
      </c>
      <c r="E109" s="171"/>
      <c r="F109" s="290">
        <f>F110</f>
        <v>1857934.1600000001</v>
      </c>
    </row>
    <row r="110" spans="1:6" ht="30.75">
      <c r="A110" s="238" t="s">
        <v>587</v>
      </c>
      <c r="B110" s="108" t="s">
        <v>43</v>
      </c>
      <c r="C110" s="148" t="s">
        <v>191</v>
      </c>
      <c r="D110" s="126" t="s">
        <v>469</v>
      </c>
      <c r="E110" s="171"/>
      <c r="F110" s="290">
        <f>F111</f>
        <v>1857934.1600000001</v>
      </c>
    </row>
    <row r="111" spans="1:6" ht="30.75">
      <c r="A111" s="239" t="s">
        <v>522</v>
      </c>
      <c r="B111" s="105" t="s">
        <v>43</v>
      </c>
      <c r="C111" s="147" t="s">
        <v>191</v>
      </c>
      <c r="D111" s="128" t="s">
        <v>225</v>
      </c>
      <c r="E111" s="168"/>
      <c r="F111" s="293">
        <f>F112</f>
        <v>1857934.1600000001</v>
      </c>
    </row>
    <row r="112" spans="1:6" ht="15">
      <c r="A112" s="239" t="s">
        <v>306</v>
      </c>
      <c r="B112" s="105" t="s">
        <v>43</v>
      </c>
      <c r="C112" s="147" t="s">
        <v>191</v>
      </c>
      <c r="D112" s="128" t="s">
        <v>225</v>
      </c>
      <c r="E112" s="147" t="s">
        <v>189</v>
      </c>
      <c r="F112" s="293">
        <f>'Ведомственная 2019'!G105</f>
        <v>1857934.1600000001</v>
      </c>
    </row>
    <row r="113" spans="1:6" ht="30.75">
      <c r="A113" s="238" t="s">
        <v>38</v>
      </c>
      <c r="B113" s="108" t="s">
        <v>43</v>
      </c>
      <c r="C113" s="148" t="s">
        <v>191</v>
      </c>
      <c r="D113" s="140" t="s">
        <v>427</v>
      </c>
      <c r="E113" s="116"/>
      <c r="F113" s="290">
        <f>F114</f>
        <v>13417713.95</v>
      </c>
    </row>
    <row r="114" spans="1:6" ht="30.75">
      <c r="A114" s="238" t="s">
        <v>5</v>
      </c>
      <c r="B114" s="108" t="s">
        <v>43</v>
      </c>
      <c r="C114" s="148" t="s">
        <v>191</v>
      </c>
      <c r="D114" s="140" t="s">
        <v>428</v>
      </c>
      <c r="E114" s="116"/>
      <c r="F114" s="290">
        <f>F115+F118+F122+F124</f>
        <v>13417713.95</v>
      </c>
    </row>
    <row r="115" spans="1:6" ht="48" customHeight="1">
      <c r="A115" s="196" t="s">
        <v>667</v>
      </c>
      <c r="B115" s="108" t="s">
        <v>43</v>
      </c>
      <c r="C115" s="148" t="s">
        <v>191</v>
      </c>
      <c r="D115" s="126" t="s">
        <v>259</v>
      </c>
      <c r="E115" s="167"/>
      <c r="F115" s="290">
        <f>F116+F117</f>
        <v>2886632</v>
      </c>
    </row>
    <row r="116" spans="1:6" ht="62.25">
      <c r="A116" s="239" t="s">
        <v>54</v>
      </c>
      <c r="B116" s="105" t="s">
        <v>43</v>
      </c>
      <c r="C116" s="147" t="s">
        <v>191</v>
      </c>
      <c r="D116" s="128" t="s">
        <v>259</v>
      </c>
      <c r="E116" s="147">
        <v>100</v>
      </c>
      <c r="F116" s="293">
        <f>'Ведомственная 2019'!G109</f>
        <v>979357</v>
      </c>
    </row>
    <row r="117" spans="1:6" ht="30.75">
      <c r="A117" s="239" t="s">
        <v>185</v>
      </c>
      <c r="B117" s="105" t="s">
        <v>43</v>
      </c>
      <c r="C117" s="147" t="s">
        <v>191</v>
      </c>
      <c r="D117" s="128" t="s">
        <v>259</v>
      </c>
      <c r="E117" s="147">
        <v>200</v>
      </c>
      <c r="F117" s="293">
        <f>'Ведомственная 2019'!G110</f>
        <v>1907275</v>
      </c>
    </row>
    <row r="118" spans="1:6" ht="30.75">
      <c r="A118" s="238" t="s">
        <v>192</v>
      </c>
      <c r="B118" s="108" t="s">
        <v>43</v>
      </c>
      <c r="C118" s="148" t="s">
        <v>191</v>
      </c>
      <c r="D118" s="126" t="s">
        <v>226</v>
      </c>
      <c r="E118" s="164"/>
      <c r="F118" s="293">
        <f>F119+F120+F121</f>
        <v>10008640</v>
      </c>
    </row>
    <row r="119" spans="1:6" ht="62.25">
      <c r="A119" s="239" t="s">
        <v>54</v>
      </c>
      <c r="B119" s="105" t="s">
        <v>43</v>
      </c>
      <c r="C119" s="147" t="s">
        <v>191</v>
      </c>
      <c r="D119" s="128" t="s">
        <v>226</v>
      </c>
      <c r="E119" s="147" t="s">
        <v>195</v>
      </c>
      <c r="F119" s="293">
        <f>'Ведомственная 2019'!G112</f>
        <v>6390096</v>
      </c>
    </row>
    <row r="120" spans="1:6" ht="30.75">
      <c r="A120" s="239" t="s">
        <v>185</v>
      </c>
      <c r="B120" s="105" t="s">
        <v>43</v>
      </c>
      <c r="C120" s="147" t="s">
        <v>191</v>
      </c>
      <c r="D120" s="128" t="s">
        <v>226</v>
      </c>
      <c r="E120" s="147" t="s">
        <v>196</v>
      </c>
      <c r="F120" s="293">
        <f>'Ведомственная 2019'!G113</f>
        <v>3557609</v>
      </c>
    </row>
    <row r="121" spans="1:6" ht="15">
      <c r="A121" s="239" t="s">
        <v>306</v>
      </c>
      <c r="B121" s="105" t="s">
        <v>43</v>
      </c>
      <c r="C121" s="147" t="s">
        <v>191</v>
      </c>
      <c r="D121" s="128" t="s">
        <v>226</v>
      </c>
      <c r="E121" s="147" t="s">
        <v>189</v>
      </c>
      <c r="F121" s="293">
        <f>'Ведомственная 2019'!G114</f>
        <v>60935</v>
      </c>
    </row>
    <row r="122" spans="1:6" ht="30.75">
      <c r="A122" s="126" t="s">
        <v>60</v>
      </c>
      <c r="B122" s="108" t="s">
        <v>43</v>
      </c>
      <c r="C122" s="148" t="s">
        <v>191</v>
      </c>
      <c r="D122" s="126" t="s">
        <v>227</v>
      </c>
      <c r="E122" s="108"/>
      <c r="F122" s="290">
        <f>F123</f>
        <v>180000</v>
      </c>
    </row>
    <row r="123" spans="1:6" ht="30.75">
      <c r="A123" s="239" t="s">
        <v>185</v>
      </c>
      <c r="B123" s="105" t="s">
        <v>43</v>
      </c>
      <c r="C123" s="147" t="s">
        <v>191</v>
      </c>
      <c r="D123" s="128" t="s">
        <v>227</v>
      </c>
      <c r="E123" s="129">
        <v>200</v>
      </c>
      <c r="F123" s="293">
        <f>'Ведомственная 2019'!G116+'Ведомственная 2019'!G475</f>
        <v>180000</v>
      </c>
    </row>
    <row r="124" spans="1:6" ht="32.25" customHeight="1">
      <c r="A124" s="107" t="s">
        <v>660</v>
      </c>
      <c r="B124" s="257" t="s">
        <v>43</v>
      </c>
      <c r="C124" s="257" t="s">
        <v>191</v>
      </c>
      <c r="D124" s="112" t="s">
        <v>661</v>
      </c>
      <c r="E124" s="119"/>
      <c r="F124" s="290">
        <f>F125</f>
        <v>342441.95</v>
      </c>
    </row>
    <row r="125" spans="1:6" ht="18.75" customHeight="1">
      <c r="A125" s="122" t="s">
        <v>326</v>
      </c>
      <c r="B125" s="105" t="s">
        <v>43</v>
      </c>
      <c r="C125" s="105" t="s">
        <v>191</v>
      </c>
      <c r="D125" s="114" t="s">
        <v>661</v>
      </c>
      <c r="E125" s="116">
        <v>500</v>
      </c>
      <c r="F125" s="293">
        <f>'Ведомственная 2019'!G118</f>
        <v>342441.95</v>
      </c>
    </row>
    <row r="126" spans="1:6" ht="18.75" customHeight="1">
      <c r="A126" s="118" t="s">
        <v>158</v>
      </c>
      <c r="B126" s="269" t="s">
        <v>43</v>
      </c>
      <c r="C126" s="269" t="s">
        <v>191</v>
      </c>
      <c r="D126" s="112" t="s">
        <v>432</v>
      </c>
      <c r="E126" s="269"/>
      <c r="F126" s="290">
        <f>F127</f>
        <v>30000</v>
      </c>
    </row>
    <row r="127" spans="1:6" ht="33" customHeight="1">
      <c r="A127" s="281" t="s">
        <v>6</v>
      </c>
      <c r="B127" s="269" t="s">
        <v>43</v>
      </c>
      <c r="C127" s="269" t="s">
        <v>191</v>
      </c>
      <c r="D127" s="112" t="s">
        <v>433</v>
      </c>
      <c r="E127" s="269"/>
      <c r="F127" s="290">
        <f>F128</f>
        <v>30000</v>
      </c>
    </row>
    <row r="128" spans="1:6" ht="18.75" customHeight="1">
      <c r="A128" s="282" t="s">
        <v>784</v>
      </c>
      <c r="B128" s="105" t="s">
        <v>43</v>
      </c>
      <c r="C128" s="105" t="s">
        <v>191</v>
      </c>
      <c r="D128" s="283" t="s">
        <v>785</v>
      </c>
      <c r="E128" s="105"/>
      <c r="F128" s="290">
        <f>F129</f>
        <v>30000</v>
      </c>
    </row>
    <row r="129" spans="1:6" ht="18.75" customHeight="1">
      <c r="A129" s="275" t="s">
        <v>327</v>
      </c>
      <c r="B129" s="105" t="s">
        <v>43</v>
      </c>
      <c r="C129" s="105" t="s">
        <v>191</v>
      </c>
      <c r="D129" s="280" t="s">
        <v>785</v>
      </c>
      <c r="E129" s="116">
        <v>300</v>
      </c>
      <c r="F129" s="293">
        <f>'Ведомственная 2019'!G122</f>
        <v>30000</v>
      </c>
    </row>
    <row r="130" spans="1:6" ht="30.75">
      <c r="A130" s="238" t="s">
        <v>367</v>
      </c>
      <c r="B130" s="136" t="s">
        <v>45</v>
      </c>
      <c r="C130" s="164" t="s">
        <v>364</v>
      </c>
      <c r="D130" s="164" t="s">
        <v>364</v>
      </c>
      <c r="E130" s="164"/>
      <c r="F130" s="290">
        <f>F131+F148</f>
        <v>344000</v>
      </c>
    </row>
    <row r="131" spans="1:6" ht="35.25" customHeight="1">
      <c r="A131" s="238" t="s">
        <v>11</v>
      </c>
      <c r="B131" s="108" t="s">
        <v>45</v>
      </c>
      <c r="C131" s="148" t="s">
        <v>48</v>
      </c>
      <c r="D131" s="164" t="s">
        <v>364</v>
      </c>
      <c r="E131" s="164"/>
      <c r="F131" s="290">
        <f>F132</f>
        <v>324000</v>
      </c>
    </row>
    <row r="132" spans="1:6" ht="65.25" customHeight="1">
      <c r="A132" s="126" t="s">
        <v>605</v>
      </c>
      <c r="B132" s="108" t="s">
        <v>45</v>
      </c>
      <c r="C132" s="148" t="s">
        <v>48</v>
      </c>
      <c r="D132" s="140" t="s">
        <v>440</v>
      </c>
      <c r="E132" s="164"/>
      <c r="F132" s="290">
        <f>F133+F137</f>
        <v>324000</v>
      </c>
    </row>
    <row r="133" spans="1:6" ht="124.5">
      <c r="A133" s="238" t="s">
        <v>606</v>
      </c>
      <c r="B133" s="108" t="s">
        <v>45</v>
      </c>
      <c r="C133" s="108" t="s">
        <v>48</v>
      </c>
      <c r="D133" s="117" t="s">
        <v>519</v>
      </c>
      <c r="E133" s="164"/>
      <c r="F133" s="290">
        <f>F134</f>
        <v>40000</v>
      </c>
    </row>
    <row r="134" spans="1:6" ht="46.5">
      <c r="A134" s="112" t="s">
        <v>398</v>
      </c>
      <c r="B134" s="108" t="s">
        <v>45</v>
      </c>
      <c r="C134" s="108" t="s">
        <v>48</v>
      </c>
      <c r="D134" s="112" t="s">
        <v>520</v>
      </c>
      <c r="E134" s="125"/>
      <c r="F134" s="290">
        <f>F135</f>
        <v>40000</v>
      </c>
    </row>
    <row r="135" spans="1:6" ht="46.5">
      <c r="A135" s="239" t="s">
        <v>59</v>
      </c>
      <c r="B135" s="105" t="s">
        <v>45</v>
      </c>
      <c r="C135" s="105" t="s">
        <v>48</v>
      </c>
      <c r="D135" s="128" t="s">
        <v>397</v>
      </c>
      <c r="E135" s="135"/>
      <c r="F135" s="293">
        <f>F136</f>
        <v>40000</v>
      </c>
    </row>
    <row r="136" spans="1:6" ht="30.75">
      <c r="A136" s="239" t="s">
        <v>185</v>
      </c>
      <c r="B136" s="105" t="s">
        <v>45</v>
      </c>
      <c r="C136" s="105" t="s">
        <v>48</v>
      </c>
      <c r="D136" s="128" t="s">
        <v>397</v>
      </c>
      <c r="E136" s="129">
        <v>200</v>
      </c>
      <c r="F136" s="293">
        <f>'Ведомственная 2019'!G129</f>
        <v>40000</v>
      </c>
    </row>
    <row r="137" spans="1:6" ht="124.5">
      <c r="A137" s="238" t="s">
        <v>607</v>
      </c>
      <c r="B137" s="108" t="s">
        <v>45</v>
      </c>
      <c r="C137" s="108" t="s">
        <v>48</v>
      </c>
      <c r="D137" s="140" t="s">
        <v>468</v>
      </c>
      <c r="E137" s="173"/>
      <c r="F137" s="290">
        <f>F141+F144+F138</f>
        <v>284000</v>
      </c>
    </row>
    <row r="138" spans="1:6" ht="30.75">
      <c r="A138" s="241" t="s">
        <v>181</v>
      </c>
      <c r="B138" s="108" t="s">
        <v>45</v>
      </c>
      <c r="C138" s="108" t="s">
        <v>48</v>
      </c>
      <c r="D138" s="112" t="s">
        <v>483</v>
      </c>
      <c r="E138" s="125"/>
      <c r="F138" s="290">
        <f>F139</f>
        <v>30000</v>
      </c>
    </row>
    <row r="139" spans="1:6" ht="46.5">
      <c r="A139" s="239" t="s">
        <v>59</v>
      </c>
      <c r="B139" s="105" t="s">
        <v>45</v>
      </c>
      <c r="C139" s="105" t="s">
        <v>48</v>
      </c>
      <c r="D139" s="128" t="s">
        <v>182</v>
      </c>
      <c r="E139" s="135"/>
      <c r="F139" s="293">
        <f>F140</f>
        <v>30000</v>
      </c>
    </row>
    <row r="140" spans="1:6" ht="30.75">
      <c r="A140" s="239" t="s">
        <v>185</v>
      </c>
      <c r="B140" s="105" t="s">
        <v>45</v>
      </c>
      <c r="C140" s="105" t="s">
        <v>48</v>
      </c>
      <c r="D140" s="128" t="s">
        <v>182</v>
      </c>
      <c r="E140" s="129">
        <v>200</v>
      </c>
      <c r="F140" s="293">
        <f>'Ведомственная 2019'!G133</f>
        <v>30000</v>
      </c>
    </row>
    <row r="141" spans="1:6" ht="30.75">
      <c r="A141" s="241" t="s">
        <v>228</v>
      </c>
      <c r="B141" s="108" t="s">
        <v>45</v>
      </c>
      <c r="C141" s="108" t="s">
        <v>48</v>
      </c>
      <c r="D141" s="126" t="s">
        <v>484</v>
      </c>
      <c r="E141" s="129"/>
      <c r="F141" s="290">
        <f>F142</f>
        <v>244000</v>
      </c>
    </row>
    <row r="142" spans="1:6" ht="46.5">
      <c r="A142" s="239" t="s">
        <v>59</v>
      </c>
      <c r="B142" s="105" t="s">
        <v>45</v>
      </c>
      <c r="C142" s="105" t="s">
        <v>48</v>
      </c>
      <c r="D142" s="128" t="s">
        <v>310</v>
      </c>
      <c r="E142" s="135"/>
      <c r="F142" s="293">
        <f>F143</f>
        <v>244000</v>
      </c>
    </row>
    <row r="143" spans="1:6" ht="30.75">
      <c r="A143" s="239" t="s">
        <v>185</v>
      </c>
      <c r="B143" s="105" t="s">
        <v>45</v>
      </c>
      <c r="C143" s="105" t="s">
        <v>48</v>
      </c>
      <c r="D143" s="128" t="s">
        <v>310</v>
      </c>
      <c r="E143" s="129">
        <v>200</v>
      </c>
      <c r="F143" s="293">
        <f>'Ведомственная 2019'!G136</f>
        <v>244000</v>
      </c>
    </row>
    <row r="144" spans="1:6" ht="33.75" customHeight="1">
      <c r="A144" s="241" t="s">
        <v>229</v>
      </c>
      <c r="B144" s="108" t="s">
        <v>45</v>
      </c>
      <c r="C144" s="108" t="s">
        <v>48</v>
      </c>
      <c r="D144" s="126" t="s">
        <v>485</v>
      </c>
      <c r="E144" s="129"/>
      <c r="F144" s="290">
        <f>F145</f>
        <v>10000</v>
      </c>
    </row>
    <row r="145" spans="1:6" ht="46.5">
      <c r="A145" s="239" t="s">
        <v>59</v>
      </c>
      <c r="B145" s="105" t="s">
        <v>45</v>
      </c>
      <c r="C145" s="105" t="s">
        <v>48</v>
      </c>
      <c r="D145" s="128" t="s">
        <v>311</v>
      </c>
      <c r="E145" s="135"/>
      <c r="F145" s="293">
        <f>F146</f>
        <v>10000</v>
      </c>
    </row>
    <row r="146" spans="1:6" ht="30.75">
      <c r="A146" s="239" t="s">
        <v>185</v>
      </c>
      <c r="B146" s="105" t="s">
        <v>45</v>
      </c>
      <c r="C146" s="105" t="s">
        <v>48</v>
      </c>
      <c r="D146" s="128" t="s">
        <v>311</v>
      </c>
      <c r="E146" s="129">
        <v>200</v>
      </c>
      <c r="F146" s="293">
        <f>'Ведомственная 2019'!G139</f>
        <v>10000</v>
      </c>
    </row>
    <row r="147" spans="1:6" ht="30.75">
      <c r="A147" s="238" t="s">
        <v>316</v>
      </c>
      <c r="B147" s="108" t="s">
        <v>45</v>
      </c>
      <c r="C147" s="136" t="s">
        <v>314</v>
      </c>
      <c r="D147" s="119"/>
      <c r="E147" s="129"/>
      <c r="F147" s="290">
        <f>F148</f>
        <v>20000</v>
      </c>
    </row>
    <row r="148" spans="1:6" ht="46.5">
      <c r="A148" s="238" t="s">
        <v>608</v>
      </c>
      <c r="B148" s="136" t="s">
        <v>45</v>
      </c>
      <c r="C148" s="119">
        <v>14</v>
      </c>
      <c r="D148" s="140" t="s">
        <v>441</v>
      </c>
      <c r="E148" s="127"/>
      <c r="F148" s="290">
        <f>F149</f>
        <v>20000</v>
      </c>
    </row>
    <row r="149" spans="1:6" ht="62.25">
      <c r="A149" s="238" t="s">
        <v>609</v>
      </c>
      <c r="B149" s="136" t="s">
        <v>45</v>
      </c>
      <c r="C149" s="119">
        <v>14</v>
      </c>
      <c r="D149" s="140" t="s">
        <v>467</v>
      </c>
      <c r="E149" s="127"/>
      <c r="F149" s="290">
        <f>F150+F153+F156</f>
        <v>20000</v>
      </c>
    </row>
    <row r="150" spans="1:6" ht="46.5">
      <c r="A150" s="238" t="s">
        <v>163</v>
      </c>
      <c r="B150" s="136" t="s">
        <v>45</v>
      </c>
      <c r="C150" s="119">
        <v>14</v>
      </c>
      <c r="D150" s="126" t="s">
        <v>486</v>
      </c>
      <c r="E150" s="127"/>
      <c r="F150" s="290">
        <f>F151</f>
        <v>10000</v>
      </c>
    </row>
    <row r="151" spans="1:6" ht="30.75">
      <c r="A151" s="239" t="s">
        <v>307</v>
      </c>
      <c r="B151" s="137" t="s">
        <v>45</v>
      </c>
      <c r="C151" s="116">
        <v>14</v>
      </c>
      <c r="D151" s="128" t="s">
        <v>231</v>
      </c>
      <c r="E151" s="129"/>
      <c r="F151" s="293">
        <f>F152</f>
        <v>10000</v>
      </c>
    </row>
    <row r="152" spans="1:6" ht="30.75">
      <c r="A152" s="239" t="s">
        <v>185</v>
      </c>
      <c r="B152" s="137" t="s">
        <v>45</v>
      </c>
      <c r="C152" s="116">
        <v>14</v>
      </c>
      <c r="D152" s="128" t="s">
        <v>231</v>
      </c>
      <c r="E152" s="129">
        <v>200</v>
      </c>
      <c r="F152" s="293">
        <f>'Ведомственная 2019'!G145</f>
        <v>10000</v>
      </c>
    </row>
    <row r="153" spans="1:6" ht="38.25" customHeight="1">
      <c r="A153" s="238" t="s">
        <v>230</v>
      </c>
      <c r="B153" s="136" t="s">
        <v>45</v>
      </c>
      <c r="C153" s="119">
        <v>14</v>
      </c>
      <c r="D153" s="140" t="s">
        <v>487</v>
      </c>
      <c r="E153" s="127"/>
      <c r="F153" s="290">
        <f>F154</f>
        <v>5000</v>
      </c>
    </row>
    <row r="154" spans="1:6" ht="30.75">
      <c r="A154" s="239" t="s">
        <v>307</v>
      </c>
      <c r="B154" s="137" t="s">
        <v>45</v>
      </c>
      <c r="C154" s="116">
        <v>14</v>
      </c>
      <c r="D154" s="114" t="s">
        <v>32</v>
      </c>
      <c r="E154" s="129"/>
      <c r="F154" s="293">
        <f>F155</f>
        <v>5000</v>
      </c>
    </row>
    <row r="155" spans="1:6" ht="30.75">
      <c r="A155" s="239" t="s">
        <v>185</v>
      </c>
      <c r="B155" s="137" t="s">
        <v>45</v>
      </c>
      <c r="C155" s="116">
        <v>14</v>
      </c>
      <c r="D155" s="114" t="s">
        <v>32</v>
      </c>
      <c r="E155" s="129">
        <v>200</v>
      </c>
      <c r="F155" s="293">
        <f>'Ведомственная 2019'!G148</f>
        <v>5000</v>
      </c>
    </row>
    <row r="156" spans="1:6" ht="33.75" customHeight="1">
      <c r="A156" s="238" t="s">
        <v>184</v>
      </c>
      <c r="B156" s="136" t="s">
        <v>45</v>
      </c>
      <c r="C156" s="119">
        <v>14</v>
      </c>
      <c r="D156" s="117" t="s">
        <v>488</v>
      </c>
      <c r="E156" s="119"/>
      <c r="F156" s="290">
        <f>F157</f>
        <v>5000</v>
      </c>
    </row>
    <row r="157" spans="1:6" ht="30.75">
      <c r="A157" s="239" t="s">
        <v>307</v>
      </c>
      <c r="B157" s="137" t="s">
        <v>45</v>
      </c>
      <c r="C157" s="116">
        <v>14</v>
      </c>
      <c r="D157" s="114" t="s">
        <v>183</v>
      </c>
      <c r="E157" s="116"/>
      <c r="F157" s="293">
        <f>F158</f>
        <v>5000</v>
      </c>
    </row>
    <row r="158" spans="1:6" ht="30.75">
      <c r="A158" s="239" t="s">
        <v>185</v>
      </c>
      <c r="B158" s="137" t="s">
        <v>45</v>
      </c>
      <c r="C158" s="116">
        <v>14</v>
      </c>
      <c r="D158" s="114" t="s">
        <v>183</v>
      </c>
      <c r="E158" s="116">
        <v>200</v>
      </c>
      <c r="F158" s="293">
        <f>'Ведомственная 2019'!G151</f>
        <v>5000</v>
      </c>
    </row>
    <row r="159" spans="1:6" ht="15">
      <c r="A159" s="238" t="s">
        <v>156</v>
      </c>
      <c r="B159" s="136" t="s">
        <v>46</v>
      </c>
      <c r="C159" s="164"/>
      <c r="D159" s="164" t="s">
        <v>364</v>
      </c>
      <c r="E159" s="164"/>
      <c r="F159" s="290">
        <f>F160+F173+F187+F203</f>
        <v>14068421.18</v>
      </c>
    </row>
    <row r="160" spans="1:6" ht="15">
      <c r="A160" s="238" t="s">
        <v>58</v>
      </c>
      <c r="B160" s="108" t="s">
        <v>46</v>
      </c>
      <c r="C160" s="148" t="s">
        <v>43</v>
      </c>
      <c r="D160" s="164"/>
      <c r="E160" s="164"/>
      <c r="F160" s="290">
        <f>F161</f>
        <v>330085</v>
      </c>
    </row>
    <row r="161" spans="1:6" ht="46.5">
      <c r="A161" s="126" t="s">
        <v>610</v>
      </c>
      <c r="B161" s="108" t="s">
        <v>46</v>
      </c>
      <c r="C161" s="148" t="s">
        <v>43</v>
      </c>
      <c r="D161" s="140" t="s">
        <v>442</v>
      </c>
      <c r="E161" s="164"/>
      <c r="F161" s="290">
        <f>F162+F166</f>
        <v>330085</v>
      </c>
    </row>
    <row r="162" spans="1:6" ht="62.25">
      <c r="A162" s="238" t="s">
        <v>611</v>
      </c>
      <c r="B162" s="108" t="s">
        <v>46</v>
      </c>
      <c r="C162" s="148" t="s">
        <v>43</v>
      </c>
      <c r="D162" s="140" t="s">
        <v>466</v>
      </c>
      <c r="E162" s="164"/>
      <c r="F162" s="290">
        <f>F163</f>
        <v>34000</v>
      </c>
    </row>
    <row r="163" spans="1:6" ht="46.5">
      <c r="A163" s="241" t="s">
        <v>33</v>
      </c>
      <c r="B163" s="108" t="s">
        <v>46</v>
      </c>
      <c r="C163" s="148" t="s">
        <v>43</v>
      </c>
      <c r="D163" s="126" t="s">
        <v>489</v>
      </c>
      <c r="E163" s="164"/>
      <c r="F163" s="290">
        <f>F164</f>
        <v>34000</v>
      </c>
    </row>
    <row r="164" spans="1:6" ht="30.75">
      <c r="A164" s="239" t="s">
        <v>193</v>
      </c>
      <c r="B164" s="105" t="s">
        <v>46</v>
      </c>
      <c r="C164" s="147" t="s">
        <v>43</v>
      </c>
      <c r="D164" s="166" t="s">
        <v>275</v>
      </c>
      <c r="E164" s="167"/>
      <c r="F164" s="293">
        <f>F165</f>
        <v>34000</v>
      </c>
    </row>
    <row r="165" spans="1:6" ht="30.75">
      <c r="A165" s="239" t="s">
        <v>55</v>
      </c>
      <c r="B165" s="105" t="s">
        <v>46</v>
      </c>
      <c r="C165" s="147" t="s">
        <v>43</v>
      </c>
      <c r="D165" s="166" t="s">
        <v>275</v>
      </c>
      <c r="E165" s="147">
        <v>600</v>
      </c>
      <c r="F165" s="293">
        <f>'Ведомственная 2019'!G350</f>
        <v>34000</v>
      </c>
    </row>
    <row r="166" spans="1:6" ht="62.25">
      <c r="A166" s="126" t="s">
        <v>612</v>
      </c>
      <c r="B166" s="108" t="s">
        <v>46</v>
      </c>
      <c r="C166" s="148" t="s">
        <v>43</v>
      </c>
      <c r="D166" s="140" t="s">
        <v>465</v>
      </c>
      <c r="E166" s="164"/>
      <c r="F166" s="290">
        <f>F167</f>
        <v>296085</v>
      </c>
    </row>
    <row r="167" spans="1:6" ht="62.25">
      <c r="A167" s="126" t="s">
        <v>232</v>
      </c>
      <c r="B167" s="108" t="s">
        <v>46</v>
      </c>
      <c r="C167" s="148" t="s">
        <v>43</v>
      </c>
      <c r="D167" s="126" t="s">
        <v>490</v>
      </c>
      <c r="E167" s="164"/>
      <c r="F167" s="290">
        <f>F168+F171</f>
        <v>296085</v>
      </c>
    </row>
    <row r="168" spans="1:6" ht="30.75">
      <c r="A168" s="196" t="s">
        <v>3</v>
      </c>
      <c r="B168" s="108" t="s">
        <v>46</v>
      </c>
      <c r="C168" s="148" t="s">
        <v>43</v>
      </c>
      <c r="D168" s="126" t="s">
        <v>233</v>
      </c>
      <c r="E168" s="164"/>
      <c r="F168" s="290">
        <f>F169+F170</f>
        <v>292200</v>
      </c>
    </row>
    <row r="169" spans="1:6" ht="62.25">
      <c r="A169" s="239" t="s">
        <v>54</v>
      </c>
      <c r="B169" s="105" t="s">
        <v>46</v>
      </c>
      <c r="C169" s="147" t="s">
        <v>43</v>
      </c>
      <c r="D169" s="128" t="s">
        <v>233</v>
      </c>
      <c r="E169" s="147">
        <v>100</v>
      </c>
      <c r="F169" s="293">
        <f>'Ведомственная 2019'!G158</f>
        <v>290200</v>
      </c>
    </row>
    <row r="170" spans="1:6" ht="30.75">
      <c r="A170" s="239" t="s">
        <v>185</v>
      </c>
      <c r="B170" s="105" t="s">
        <v>46</v>
      </c>
      <c r="C170" s="147" t="s">
        <v>43</v>
      </c>
      <c r="D170" s="128" t="s">
        <v>233</v>
      </c>
      <c r="E170" s="147">
        <v>200</v>
      </c>
      <c r="F170" s="293">
        <f>'Ведомственная 2019'!G159</f>
        <v>2000</v>
      </c>
    </row>
    <row r="171" spans="1:6" ht="30.75">
      <c r="A171" s="241" t="s">
        <v>205</v>
      </c>
      <c r="B171" s="256" t="s">
        <v>46</v>
      </c>
      <c r="C171" s="256" t="s">
        <v>43</v>
      </c>
      <c r="D171" s="112" t="s">
        <v>582</v>
      </c>
      <c r="E171" s="116"/>
      <c r="F171" s="290">
        <f>F172</f>
        <v>3885</v>
      </c>
    </row>
    <row r="172" spans="1:6" ht="62.25">
      <c r="A172" s="115" t="s">
        <v>54</v>
      </c>
      <c r="B172" s="105" t="s">
        <v>46</v>
      </c>
      <c r="C172" s="105" t="s">
        <v>43</v>
      </c>
      <c r="D172" s="114" t="s">
        <v>582</v>
      </c>
      <c r="E172" s="116">
        <v>100</v>
      </c>
      <c r="F172" s="293">
        <f>'Ведомственная 2019'!G161</f>
        <v>3885</v>
      </c>
    </row>
    <row r="173" spans="1:6" ht="15.75">
      <c r="A173" s="243" t="s">
        <v>202</v>
      </c>
      <c r="B173" s="108" t="s">
        <v>46</v>
      </c>
      <c r="C173" s="108" t="s">
        <v>48</v>
      </c>
      <c r="D173" s="174"/>
      <c r="E173" s="148"/>
      <c r="F173" s="290">
        <f>F174</f>
        <v>13165333.18</v>
      </c>
    </row>
    <row r="174" spans="1:6" ht="62.25">
      <c r="A174" s="238" t="s">
        <v>613</v>
      </c>
      <c r="B174" s="108" t="s">
        <v>46</v>
      </c>
      <c r="C174" s="108" t="s">
        <v>48</v>
      </c>
      <c r="D174" s="140" t="s">
        <v>443</v>
      </c>
      <c r="E174" s="148"/>
      <c r="F174" s="290">
        <f>F175</f>
        <v>13165333.18</v>
      </c>
    </row>
    <row r="175" spans="1:6" ht="82.5" customHeight="1">
      <c r="A175" s="238" t="s">
        <v>614</v>
      </c>
      <c r="B175" s="108" t="s">
        <v>46</v>
      </c>
      <c r="C175" s="108" t="s">
        <v>48</v>
      </c>
      <c r="D175" s="140" t="s">
        <v>464</v>
      </c>
      <c r="E175" s="148"/>
      <c r="F175" s="290">
        <f>F176+F181</f>
        <v>13165333.18</v>
      </c>
    </row>
    <row r="176" spans="1:6" ht="54" customHeight="1">
      <c r="A176" s="241" t="s">
        <v>234</v>
      </c>
      <c r="B176" s="108" t="s">
        <v>46</v>
      </c>
      <c r="C176" s="108" t="s">
        <v>48</v>
      </c>
      <c r="D176" s="112" t="s">
        <v>491</v>
      </c>
      <c r="E176" s="148"/>
      <c r="F176" s="290">
        <f>F177+F179</f>
        <v>12215333.18</v>
      </c>
    </row>
    <row r="177" spans="1:6" ht="37.5" customHeight="1">
      <c r="A177" s="123" t="s">
        <v>668</v>
      </c>
      <c r="B177" s="259" t="s">
        <v>46</v>
      </c>
      <c r="C177" s="259" t="s">
        <v>48</v>
      </c>
      <c r="D177" s="112" t="s">
        <v>669</v>
      </c>
      <c r="E177" s="125"/>
      <c r="F177" s="290">
        <f>F178</f>
        <v>1662055.5</v>
      </c>
    </row>
    <row r="178" spans="1:6" ht="37.5" customHeight="1">
      <c r="A178" s="121" t="s">
        <v>670</v>
      </c>
      <c r="B178" s="105" t="s">
        <v>46</v>
      </c>
      <c r="C178" s="105" t="s">
        <v>48</v>
      </c>
      <c r="D178" s="114" t="s">
        <v>669</v>
      </c>
      <c r="E178" s="124">
        <v>400</v>
      </c>
      <c r="F178" s="293">
        <f>'Ведомственная 2019'!G167</f>
        <v>1662055.5</v>
      </c>
    </row>
    <row r="179" spans="1:6" ht="35.25" customHeight="1">
      <c r="A179" s="238" t="s">
        <v>14</v>
      </c>
      <c r="B179" s="108" t="s">
        <v>46</v>
      </c>
      <c r="C179" s="108" t="s">
        <v>48</v>
      </c>
      <c r="D179" s="126" t="s">
        <v>235</v>
      </c>
      <c r="E179" s="148"/>
      <c r="F179" s="290">
        <f>F180</f>
        <v>10553277.68</v>
      </c>
    </row>
    <row r="180" spans="1:6" ht="30.75">
      <c r="A180" s="239" t="s">
        <v>185</v>
      </c>
      <c r="B180" s="105" t="s">
        <v>46</v>
      </c>
      <c r="C180" s="105" t="s">
        <v>48</v>
      </c>
      <c r="D180" s="128" t="s">
        <v>235</v>
      </c>
      <c r="E180" s="147" t="s">
        <v>196</v>
      </c>
      <c r="F180" s="293">
        <f>'Ведомственная 2019'!G169</f>
        <v>10553277.68</v>
      </c>
    </row>
    <row r="181" spans="1:6" ht="93">
      <c r="A181" s="238" t="s">
        <v>615</v>
      </c>
      <c r="B181" s="108" t="s">
        <v>46</v>
      </c>
      <c r="C181" s="108" t="s">
        <v>48</v>
      </c>
      <c r="D181" s="140" t="s">
        <v>463</v>
      </c>
      <c r="E181" s="124"/>
      <c r="F181" s="290">
        <f>F182</f>
        <v>950000</v>
      </c>
    </row>
    <row r="182" spans="1:6" ht="46.5">
      <c r="A182" s="238" t="s">
        <v>149</v>
      </c>
      <c r="B182" s="108" t="s">
        <v>46</v>
      </c>
      <c r="C182" s="108" t="s">
        <v>48</v>
      </c>
      <c r="D182" s="112" t="s">
        <v>492</v>
      </c>
      <c r="E182" s="124"/>
      <c r="F182" s="290">
        <f>F183+F185</f>
        <v>950000</v>
      </c>
    </row>
    <row r="183" spans="1:6" ht="30.75">
      <c r="A183" s="239" t="s">
        <v>150</v>
      </c>
      <c r="B183" s="105" t="s">
        <v>46</v>
      </c>
      <c r="C183" s="105" t="s">
        <v>48</v>
      </c>
      <c r="D183" s="128" t="s">
        <v>151</v>
      </c>
      <c r="E183" s="124"/>
      <c r="F183" s="293">
        <f>F184</f>
        <v>350000</v>
      </c>
    </row>
    <row r="184" spans="1:6" ht="30.75">
      <c r="A184" s="239" t="s">
        <v>185</v>
      </c>
      <c r="B184" s="105" t="s">
        <v>46</v>
      </c>
      <c r="C184" s="105" t="s">
        <v>48</v>
      </c>
      <c r="D184" s="128" t="s">
        <v>151</v>
      </c>
      <c r="E184" s="124">
        <v>200</v>
      </c>
      <c r="F184" s="293">
        <f>'Ведомственная 2019'!G173</f>
        <v>350000</v>
      </c>
    </row>
    <row r="185" spans="1:6" ht="30.75">
      <c r="A185" s="238" t="s">
        <v>672</v>
      </c>
      <c r="B185" s="259" t="s">
        <v>46</v>
      </c>
      <c r="C185" s="259" t="s">
        <v>48</v>
      </c>
      <c r="D185" s="126" t="s">
        <v>671</v>
      </c>
      <c r="E185" s="125"/>
      <c r="F185" s="290">
        <f>F186</f>
        <v>600000</v>
      </c>
    </row>
    <row r="186" spans="1:6" ht="30.75">
      <c r="A186" s="239" t="s">
        <v>185</v>
      </c>
      <c r="B186" s="105" t="s">
        <v>46</v>
      </c>
      <c r="C186" s="105" t="s">
        <v>48</v>
      </c>
      <c r="D186" s="128" t="s">
        <v>671</v>
      </c>
      <c r="E186" s="124">
        <v>200</v>
      </c>
      <c r="F186" s="293">
        <f>'Ведомственная 2019'!G175</f>
        <v>600000</v>
      </c>
    </row>
    <row r="187" spans="1:6" ht="15">
      <c r="A187" s="244" t="s">
        <v>143</v>
      </c>
      <c r="B187" s="141" t="s">
        <v>46</v>
      </c>
      <c r="C187" s="141" t="s">
        <v>52</v>
      </c>
      <c r="D187" s="138"/>
      <c r="E187" s="125"/>
      <c r="F187" s="290">
        <f>F188</f>
        <v>479000</v>
      </c>
    </row>
    <row r="188" spans="1:6" ht="46.5">
      <c r="A188" s="107" t="s">
        <v>588</v>
      </c>
      <c r="B188" s="141" t="s">
        <v>46</v>
      </c>
      <c r="C188" s="141" t="s">
        <v>52</v>
      </c>
      <c r="D188" s="112" t="s">
        <v>444</v>
      </c>
      <c r="E188" s="125"/>
      <c r="F188" s="290">
        <f>F193+F189</f>
        <v>479000</v>
      </c>
    </row>
    <row r="189" spans="1:6" ht="62.25">
      <c r="A189" s="107" t="s">
        <v>589</v>
      </c>
      <c r="B189" s="141" t="s">
        <v>46</v>
      </c>
      <c r="C189" s="141" t="s">
        <v>52</v>
      </c>
      <c r="D189" s="112" t="s">
        <v>462</v>
      </c>
      <c r="E189" s="125"/>
      <c r="F189" s="290">
        <f>F190</f>
        <v>230000</v>
      </c>
    </row>
    <row r="190" spans="1:6" ht="30.75">
      <c r="A190" s="107" t="s">
        <v>24</v>
      </c>
      <c r="B190" s="141" t="s">
        <v>46</v>
      </c>
      <c r="C190" s="141" t="s">
        <v>52</v>
      </c>
      <c r="D190" s="112" t="s">
        <v>493</v>
      </c>
      <c r="E190" s="125"/>
      <c r="F190" s="290">
        <f>F191</f>
        <v>230000</v>
      </c>
    </row>
    <row r="191" spans="1:6" ht="36.75" customHeight="1">
      <c r="A191" s="115" t="s">
        <v>25</v>
      </c>
      <c r="B191" s="141" t="s">
        <v>46</v>
      </c>
      <c r="C191" s="141" t="s">
        <v>52</v>
      </c>
      <c r="D191" s="114" t="s">
        <v>26</v>
      </c>
      <c r="E191" s="125"/>
      <c r="F191" s="290">
        <f>F192</f>
        <v>230000</v>
      </c>
    </row>
    <row r="192" spans="1:6" ht="30.75">
      <c r="A192" s="115" t="s">
        <v>185</v>
      </c>
      <c r="B192" s="142" t="s">
        <v>46</v>
      </c>
      <c r="C192" s="142" t="s">
        <v>52</v>
      </c>
      <c r="D192" s="114" t="s">
        <v>26</v>
      </c>
      <c r="E192" s="124">
        <v>200</v>
      </c>
      <c r="F192" s="293">
        <f>'Ведомственная 2019'!G181</f>
        <v>230000</v>
      </c>
    </row>
    <row r="193" spans="1:6" ht="62.25">
      <c r="A193" s="107" t="s">
        <v>590</v>
      </c>
      <c r="B193" s="141" t="s">
        <v>46</v>
      </c>
      <c r="C193" s="141" t="s">
        <v>52</v>
      </c>
      <c r="D193" s="112" t="s">
        <v>461</v>
      </c>
      <c r="E193" s="124"/>
      <c r="F193" s="290">
        <f>F194+F197+F200</f>
        <v>249000</v>
      </c>
    </row>
    <row r="194" spans="1:6" ht="30.75">
      <c r="A194" s="238" t="s">
        <v>368</v>
      </c>
      <c r="B194" s="143" t="s">
        <v>46</v>
      </c>
      <c r="C194" s="143" t="s">
        <v>52</v>
      </c>
      <c r="D194" s="112" t="s">
        <v>494</v>
      </c>
      <c r="E194" s="125"/>
      <c r="F194" s="290">
        <f>F195</f>
        <v>140000</v>
      </c>
    </row>
    <row r="195" spans="1:6" ht="39" customHeight="1">
      <c r="A195" s="239" t="s">
        <v>25</v>
      </c>
      <c r="B195" s="144" t="s">
        <v>46</v>
      </c>
      <c r="C195" s="144" t="s">
        <v>52</v>
      </c>
      <c r="D195" s="114" t="s">
        <v>148</v>
      </c>
      <c r="E195" s="124"/>
      <c r="F195" s="293">
        <f>F196</f>
        <v>140000</v>
      </c>
    </row>
    <row r="196" spans="1:6" ht="30.75">
      <c r="A196" s="245" t="s">
        <v>185</v>
      </c>
      <c r="B196" s="144" t="s">
        <v>46</v>
      </c>
      <c r="C196" s="144" t="s">
        <v>52</v>
      </c>
      <c r="D196" s="114" t="s">
        <v>148</v>
      </c>
      <c r="E196" s="124">
        <v>200</v>
      </c>
      <c r="F196" s="293">
        <f>'Ведомственная 2019'!G185</f>
        <v>140000</v>
      </c>
    </row>
    <row r="197" spans="1:6" ht="108.75">
      <c r="A197" s="246" t="s">
        <v>417</v>
      </c>
      <c r="B197" s="143" t="s">
        <v>46</v>
      </c>
      <c r="C197" s="143" t="s">
        <v>52</v>
      </c>
      <c r="D197" s="112" t="s">
        <v>495</v>
      </c>
      <c r="E197" s="125"/>
      <c r="F197" s="290">
        <f>F198</f>
        <v>79000</v>
      </c>
    </row>
    <row r="198" spans="1:6" ht="35.25" customHeight="1">
      <c r="A198" s="239" t="s">
        <v>25</v>
      </c>
      <c r="B198" s="144" t="s">
        <v>46</v>
      </c>
      <c r="C198" s="144" t="s">
        <v>52</v>
      </c>
      <c r="D198" s="114" t="s">
        <v>418</v>
      </c>
      <c r="E198" s="124"/>
      <c r="F198" s="293">
        <f>F199</f>
        <v>79000</v>
      </c>
    </row>
    <row r="199" spans="1:6" ht="30.75">
      <c r="A199" s="245" t="s">
        <v>185</v>
      </c>
      <c r="B199" s="144" t="s">
        <v>46</v>
      </c>
      <c r="C199" s="144" t="s">
        <v>52</v>
      </c>
      <c r="D199" s="114" t="s">
        <v>418</v>
      </c>
      <c r="E199" s="124">
        <v>200</v>
      </c>
      <c r="F199" s="293">
        <f>'Ведомственная 2019'!G188</f>
        <v>79000</v>
      </c>
    </row>
    <row r="200" spans="1:6" ht="93">
      <c r="A200" s="199" t="s">
        <v>583</v>
      </c>
      <c r="B200" s="143" t="s">
        <v>46</v>
      </c>
      <c r="C200" s="143" t="s">
        <v>52</v>
      </c>
      <c r="D200" s="112" t="s">
        <v>585</v>
      </c>
      <c r="E200" s="125"/>
      <c r="F200" s="290">
        <f>F201</f>
        <v>30000</v>
      </c>
    </row>
    <row r="201" spans="1:6" ht="34.5" customHeight="1">
      <c r="A201" s="115" t="s">
        <v>25</v>
      </c>
      <c r="B201" s="144" t="s">
        <v>46</v>
      </c>
      <c r="C201" s="144" t="s">
        <v>52</v>
      </c>
      <c r="D201" s="114" t="s">
        <v>584</v>
      </c>
      <c r="E201" s="124"/>
      <c r="F201" s="293">
        <f>F202</f>
        <v>30000</v>
      </c>
    </row>
    <row r="202" spans="1:6" ht="30.75">
      <c r="A202" s="145" t="s">
        <v>185</v>
      </c>
      <c r="B202" s="144" t="s">
        <v>46</v>
      </c>
      <c r="C202" s="144" t="s">
        <v>52</v>
      </c>
      <c r="D202" s="114" t="s">
        <v>584</v>
      </c>
      <c r="E202" s="124">
        <v>200</v>
      </c>
      <c r="F202" s="293">
        <f>'Ведомственная 2019'!G191</f>
        <v>30000</v>
      </c>
    </row>
    <row r="203" spans="1:6" ht="15">
      <c r="A203" s="199" t="s">
        <v>673</v>
      </c>
      <c r="B203" s="143" t="s">
        <v>46</v>
      </c>
      <c r="C203" s="143">
        <v>12</v>
      </c>
      <c r="D203" s="114"/>
      <c r="E203" s="124"/>
      <c r="F203" s="290">
        <f>F204+F211</f>
        <v>94003</v>
      </c>
    </row>
    <row r="204" spans="1:6" ht="46.5">
      <c r="A204" s="146" t="s">
        <v>682</v>
      </c>
      <c r="B204" s="143" t="s">
        <v>46</v>
      </c>
      <c r="C204" s="143">
        <v>12</v>
      </c>
      <c r="D204" s="117" t="s">
        <v>678</v>
      </c>
      <c r="E204" s="124"/>
      <c r="F204" s="290">
        <f>F205</f>
        <v>69503</v>
      </c>
    </row>
    <row r="205" spans="1:6" ht="93">
      <c r="A205" s="146" t="s">
        <v>683</v>
      </c>
      <c r="B205" s="143" t="s">
        <v>46</v>
      </c>
      <c r="C205" s="143">
        <v>12</v>
      </c>
      <c r="D205" s="117" t="s">
        <v>679</v>
      </c>
      <c r="E205" s="124"/>
      <c r="F205" s="290">
        <f>F206</f>
        <v>69503</v>
      </c>
    </row>
    <row r="206" spans="1:6" ht="62.25">
      <c r="A206" s="146" t="s">
        <v>743</v>
      </c>
      <c r="B206" s="143" t="s">
        <v>46</v>
      </c>
      <c r="C206" s="143">
        <v>12</v>
      </c>
      <c r="D206" s="117" t="s">
        <v>742</v>
      </c>
      <c r="E206" s="124"/>
      <c r="F206" s="290">
        <f>F207+F209</f>
        <v>69503</v>
      </c>
    </row>
    <row r="207" spans="1:6" ht="46.5">
      <c r="A207" s="146" t="s">
        <v>744</v>
      </c>
      <c r="B207" s="143" t="s">
        <v>46</v>
      </c>
      <c r="C207" s="143">
        <v>12</v>
      </c>
      <c r="D207" s="117" t="s">
        <v>746</v>
      </c>
      <c r="E207" s="124"/>
      <c r="F207" s="290">
        <f>F208</f>
        <v>48652</v>
      </c>
    </row>
    <row r="208" spans="1:6" ht="30.75">
      <c r="A208" s="145" t="s">
        <v>185</v>
      </c>
      <c r="B208" s="144" t="s">
        <v>46</v>
      </c>
      <c r="C208" s="144">
        <v>12</v>
      </c>
      <c r="D208" s="134" t="s">
        <v>746</v>
      </c>
      <c r="E208" s="124">
        <v>200</v>
      </c>
      <c r="F208" s="293">
        <f>'Ведомственная 2019'!G197</f>
        <v>48652</v>
      </c>
    </row>
    <row r="209" spans="1:6" ht="51" customHeight="1">
      <c r="A209" s="146" t="s">
        <v>745</v>
      </c>
      <c r="B209" s="143" t="s">
        <v>46</v>
      </c>
      <c r="C209" s="143">
        <v>12</v>
      </c>
      <c r="D209" s="117" t="s">
        <v>747</v>
      </c>
      <c r="E209" s="124"/>
      <c r="F209" s="290">
        <f>F210</f>
        <v>20851</v>
      </c>
    </row>
    <row r="210" spans="1:6" ht="30.75">
      <c r="A210" s="145" t="s">
        <v>185</v>
      </c>
      <c r="B210" s="144" t="s">
        <v>46</v>
      </c>
      <c r="C210" s="144">
        <v>12</v>
      </c>
      <c r="D210" s="134" t="s">
        <v>747</v>
      </c>
      <c r="E210" s="124">
        <v>200</v>
      </c>
      <c r="F210" s="293">
        <f>'Ведомственная 2019'!G199</f>
        <v>20851</v>
      </c>
    </row>
    <row r="211" spans="1:6" ht="69.75" customHeight="1">
      <c r="A211" s="238" t="s">
        <v>613</v>
      </c>
      <c r="B211" s="143" t="s">
        <v>46</v>
      </c>
      <c r="C211" s="143">
        <v>12</v>
      </c>
      <c r="D211" s="117" t="s">
        <v>443</v>
      </c>
      <c r="E211" s="124"/>
      <c r="F211" s="290">
        <f>F212</f>
        <v>24500</v>
      </c>
    </row>
    <row r="212" spans="1:6" ht="84" customHeight="1">
      <c r="A212" s="238" t="s">
        <v>614</v>
      </c>
      <c r="B212" s="143" t="s">
        <v>46</v>
      </c>
      <c r="C212" s="143">
        <v>12</v>
      </c>
      <c r="D212" s="117" t="s">
        <v>464</v>
      </c>
      <c r="E212" s="124"/>
      <c r="F212" s="290">
        <f>F213</f>
        <v>24500</v>
      </c>
    </row>
    <row r="213" spans="1:6" ht="53.25" customHeight="1">
      <c r="A213" s="241" t="s">
        <v>234</v>
      </c>
      <c r="B213" s="143" t="s">
        <v>46</v>
      </c>
      <c r="C213" s="143">
        <v>12</v>
      </c>
      <c r="D213" s="112" t="s">
        <v>491</v>
      </c>
      <c r="E213" s="124"/>
      <c r="F213" s="290">
        <f>F214</f>
        <v>24500</v>
      </c>
    </row>
    <row r="214" spans="1:6" ht="30.75">
      <c r="A214" s="199" t="s">
        <v>675</v>
      </c>
      <c r="B214" s="143" t="s">
        <v>46</v>
      </c>
      <c r="C214" s="143">
        <v>12</v>
      </c>
      <c r="D214" s="112" t="s">
        <v>674</v>
      </c>
      <c r="E214" s="124"/>
      <c r="F214" s="290">
        <f>F215</f>
        <v>24500</v>
      </c>
    </row>
    <row r="215" spans="1:6" ht="33" customHeight="1">
      <c r="A215" s="145" t="s">
        <v>185</v>
      </c>
      <c r="B215" s="143" t="s">
        <v>46</v>
      </c>
      <c r="C215" s="143">
        <v>12</v>
      </c>
      <c r="D215" s="114" t="s">
        <v>674</v>
      </c>
      <c r="E215" s="124">
        <v>200</v>
      </c>
      <c r="F215" s="293">
        <f>'Ведомственная 2019'!G204</f>
        <v>24500</v>
      </c>
    </row>
    <row r="216" spans="1:6" ht="15">
      <c r="A216" s="238" t="s">
        <v>526</v>
      </c>
      <c r="B216" s="136" t="s">
        <v>527</v>
      </c>
      <c r="C216" s="105"/>
      <c r="D216" s="114"/>
      <c r="E216" s="124"/>
      <c r="F216" s="290">
        <f>F217</f>
        <v>6390760.24</v>
      </c>
    </row>
    <row r="217" spans="1:6" ht="15">
      <c r="A217" s="238" t="s">
        <v>528</v>
      </c>
      <c r="B217" s="136" t="s">
        <v>527</v>
      </c>
      <c r="C217" s="148" t="s">
        <v>44</v>
      </c>
      <c r="D217" s="114"/>
      <c r="E217" s="124"/>
      <c r="F217" s="290">
        <f>F218+F225+F235</f>
        <v>6390760.24</v>
      </c>
    </row>
    <row r="218" spans="1:6" ht="46.5">
      <c r="A218" s="146" t="s">
        <v>682</v>
      </c>
      <c r="B218" s="136" t="s">
        <v>527</v>
      </c>
      <c r="C218" s="148" t="s">
        <v>44</v>
      </c>
      <c r="D218" s="117" t="s">
        <v>678</v>
      </c>
      <c r="E218" s="124"/>
      <c r="F218" s="290">
        <f>F219</f>
        <v>1556176.2</v>
      </c>
    </row>
    <row r="219" spans="1:6" ht="93">
      <c r="A219" s="146" t="s">
        <v>683</v>
      </c>
      <c r="B219" s="136" t="s">
        <v>527</v>
      </c>
      <c r="C219" s="148" t="s">
        <v>44</v>
      </c>
      <c r="D219" s="117" t="s">
        <v>679</v>
      </c>
      <c r="E219" s="124"/>
      <c r="F219" s="290">
        <f>F220</f>
        <v>1556176.2</v>
      </c>
    </row>
    <row r="220" spans="1:6" ht="46.5">
      <c r="A220" s="146" t="s">
        <v>680</v>
      </c>
      <c r="B220" s="136" t="s">
        <v>527</v>
      </c>
      <c r="C220" s="148" t="s">
        <v>44</v>
      </c>
      <c r="D220" s="117" t="s">
        <v>681</v>
      </c>
      <c r="E220" s="124"/>
      <c r="F220" s="290">
        <f>F221+F223</f>
        <v>1556176.2</v>
      </c>
    </row>
    <row r="221" spans="1:6" ht="46.5">
      <c r="A221" s="146" t="s">
        <v>775</v>
      </c>
      <c r="B221" s="136" t="s">
        <v>527</v>
      </c>
      <c r="C221" s="148" t="s">
        <v>44</v>
      </c>
      <c r="D221" s="117" t="s">
        <v>774</v>
      </c>
      <c r="E221" s="124"/>
      <c r="F221" s="290">
        <f>F222</f>
        <v>1320107</v>
      </c>
    </row>
    <row r="222" spans="1:6" ht="30.75">
      <c r="A222" s="121" t="s">
        <v>670</v>
      </c>
      <c r="B222" s="137" t="s">
        <v>527</v>
      </c>
      <c r="C222" s="147" t="s">
        <v>44</v>
      </c>
      <c r="D222" s="134" t="s">
        <v>774</v>
      </c>
      <c r="E222" s="124">
        <v>400</v>
      </c>
      <c r="F222" s="293">
        <f>'Ведомственная 2019'!G211</f>
        <v>1320107</v>
      </c>
    </row>
    <row r="223" spans="1:6" ht="34.5" customHeight="1">
      <c r="A223" s="146" t="s">
        <v>749</v>
      </c>
      <c r="B223" s="136" t="s">
        <v>527</v>
      </c>
      <c r="C223" s="148" t="s">
        <v>44</v>
      </c>
      <c r="D223" s="112" t="s">
        <v>748</v>
      </c>
      <c r="E223" s="124"/>
      <c r="F223" s="290">
        <f>F224</f>
        <v>236069.2</v>
      </c>
    </row>
    <row r="224" spans="1:6" ht="32.25" customHeight="1">
      <c r="A224" s="145" t="s">
        <v>185</v>
      </c>
      <c r="B224" s="137" t="s">
        <v>527</v>
      </c>
      <c r="C224" s="147" t="s">
        <v>44</v>
      </c>
      <c r="D224" s="114" t="s">
        <v>748</v>
      </c>
      <c r="E224" s="124">
        <v>200</v>
      </c>
      <c r="F224" s="293">
        <f>'Ведомственная 2019'!G213</f>
        <v>236069.2</v>
      </c>
    </row>
    <row r="225" spans="1:6" ht="30.75">
      <c r="A225" s="126" t="s">
        <v>616</v>
      </c>
      <c r="B225" s="136" t="s">
        <v>527</v>
      </c>
      <c r="C225" s="148" t="s">
        <v>44</v>
      </c>
      <c r="D225" s="117" t="s">
        <v>531</v>
      </c>
      <c r="E225" s="148"/>
      <c r="F225" s="290">
        <f>F226</f>
        <v>4552200.32</v>
      </c>
    </row>
    <row r="226" spans="1:6" ht="62.25">
      <c r="A226" s="126" t="s">
        <v>617</v>
      </c>
      <c r="B226" s="136" t="s">
        <v>527</v>
      </c>
      <c r="C226" s="148" t="s">
        <v>44</v>
      </c>
      <c r="D226" s="117" t="s">
        <v>532</v>
      </c>
      <c r="E226" s="148"/>
      <c r="F226" s="290">
        <f>F227</f>
        <v>4552200.32</v>
      </c>
    </row>
    <row r="227" spans="1:6" ht="30.75">
      <c r="A227" s="112" t="s">
        <v>530</v>
      </c>
      <c r="B227" s="136" t="s">
        <v>527</v>
      </c>
      <c r="C227" s="148" t="s">
        <v>44</v>
      </c>
      <c r="D227" s="117" t="s">
        <v>533</v>
      </c>
      <c r="E227" s="148"/>
      <c r="F227" s="290">
        <f>F228+F230+F232</f>
        <v>4552200.32</v>
      </c>
    </row>
    <row r="228" spans="1:6" ht="20.25" customHeight="1">
      <c r="A228" s="112" t="s">
        <v>716</v>
      </c>
      <c r="B228" s="136" t="s">
        <v>527</v>
      </c>
      <c r="C228" s="148" t="s">
        <v>44</v>
      </c>
      <c r="D228" s="117" t="s">
        <v>715</v>
      </c>
      <c r="E228" s="148"/>
      <c r="F228" s="290">
        <f>F229</f>
        <v>3043644.1</v>
      </c>
    </row>
    <row r="229" spans="1:6" ht="20.25" customHeight="1">
      <c r="A229" s="114" t="s">
        <v>326</v>
      </c>
      <c r="B229" s="137" t="s">
        <v>527</v>
      </c>
      <c r="C229" s="147" t="s">
        <v>44</v>
      </c>
      <c r="D229" s="134" t="s">
        <v>715</v>
      </c>
      <c r="E229" s="147" t="s">
        <v>529</v>
      </c>
      <c r="F229" s="293">
        <f>'Ведомственная 2019'!G218</f>
        <v>3043644.1</v>
      </c>
    </row>
    <row r="230" spans="1:6" ht="33.75" customHeight="1">
      <c r="A230" s="111" t="s">
        <v>536</v>
      </c>
      <c r="B230" s="136" t="s">
        <v>527</v>
      </c>
      <c r="C230" s="148" t="s">
        <v>44</v>
      </c>
      <c r="D230" s="117" t="s">
        <v>752</v>
      </c>
      <c r="E230" s="147"/>
      <c r="F230" s="290">
        <f>F231</f>
        <v>354499</v>
      </c>
    </row>
    <row r="231" spans="1:6" ht="20.25" customHeight="1">
      <c r="A231" s="114" t="s">
        <v>326</v>
      </c>
      <c r="B231" s="137" t="s">
        <v>527</v>
      </c>
      <c r="C231" s="147" t="s">
        <v>44</v>
      </c>
      <c r="D231" s="134" t="s">
        <v>752</v>
      </c>
      <c r="E231" s="147" t="s">
        <v>529</v>
      </c>
      <c r="F231" s="293">
        <f>'Ведомственная 2019'!G220</f>
        <v>354499</v>
      </c>
    </row>
    <row r="232" spans="1:6" ht="30.75">
      <c r="A232" s="112" t="s">
        <v>536</v>
      </c>
      <c r="B232" s="136" t="s">
        <v>527</v>
      </c>
      <c r="C232" s="148" t="s">
        <v>44</v>
      </c>
      <c r="D232" s="117" t="s">
        <v>586</v>
      </c>
      <c r="E232" s="148"/>
      <c r="F232" s="290">
        <f>F233+F234</f>
        <v>1154057.22</v>
      </c>
    </row>
    <row r="233" spans="1:6" ht="36" customHeight="1">
      <c r="A233" s="121" t="s">
        <v>670</v>
      </c>
      <c r="B233" s="137" t="s">
        <v>527</v>
      </c>
      <c r="C233" s="147" t="s">
        <v>44</v>
      </c>
      <c r="D233" s="134" t="s">
        <v>586</v>
      </c>
      <c r="E233" s="147" t="s">
        <v>761</v>
      </c>
      <c r="F233" s="293">
        <f>'Ведомственная 2019'!G222</f>
        <v>654522</v>
      </c>
    </row>
    <row r="234" spans="1:6" ht="21" customHeight="1">
      <c r="A234" s="114" t="s">
        <v>326</v>
      </c>
      <c r="B234" s="137" t="s">
        <v>527</v>
      </c>
      <c r="C234" s="147" t="s">
        <v>44</v>
      </c>
      <c r="D234" s="134" t="s">
        <v>586</v>
      </c>
      <c r="E234" s="147" t="s">
        <v>529</v>
      </c>
      <c r="F234" s="293">
        <f>'Ведомственная 2019'!G223</f>
        <v>499535.22</v>
      </c>
    </row>
    <row r="235" spans="1:6" ht="18.75" customHeight="1">
      <c r="A235" s="238" t="s">
        <v>38</v>
      </c>
      <c r="B235" s="136" t="s">
        <v>527</v>
      </c>
      <c r="C235" s="148" t="s">
        <v>44</v>
      </c>
      <c r="D235" s="140" t="s">
        <v>427</v>
      </c>
      <c r="E235" s="124"/>
      <c r="F235" s="290">
        <f>F236</f>
        <v>282383.72</v>
      </c>
    </row>
    <row r="236" spans="1:6" ht="33" customHeight="1">
      <c r="A236" s="238" t="s">
        <v>5</v>
      </c>
      <c r="B236" s="136" t="s">
        <v>527</v>
      </c>
      <c r="C236" s="148" t="s">
        <v>44</v>
      </c>
      <c r="D236" s="140" t="s">
        <v>428</v>
      </c>
      <c r="E236" s="124"/>
      <c r="F236" s="290">
        <f>F237</f>
        <v>282383.72</v>
      </c>
    </row>
    <row r="237" spans="1:6" ht="52.5" customHeight="1">
      <c r="A237" s="146" t="s">
        <v>676</v>
      </c>
      <c r="B237" s="136" t="s">
        <v>527</v>
      </c>
      <c r="C237" s="148" t="s">
        <v>44</v>
      </c>
      <c r="D237" s="117" t="s">
        <v>677</v>
      </c>
      <c r="E237" s="147"/>
      <c r="F237" s="290">
        <f>F238</f>
        <v>282383.72</v>
      </c>
    </row>
    <row r="238" spans="1:6" ht="18.75" customHeight="1">
      <c r="A238" s="122" t="s">
        <v>326</v>
      </c>
      <c r="B238" s="137" t="s">
        <v>527</v>
      </c>
      <c r="C238" s="147" t="s">
        <v>44</v>
      </c>
      <c r="D238" s="134" t="s">
        <v>677</v>
      </c>
      <c r="E238" s="147" t="s">
        <v>529</v>
      </c>
      <c r="F238" s="293">
        <f>'Ведомственная 2019'!G227</f>
        <v>282383.72</v>
      </c>
    </row>
    <row r="239" spans="1:6" ht="15">
      <c r="A239" s="238" t="s">
        <v>157</v>
      </c>
      <c r="B239" s="136" t="s">
        <v>50</v>
      </c>
      <c r="C239" s="148"/>
      <c r="D239" s="140"/>
      <c r="E239" s="164"/>
      <c r="F239" s="290">
        <f>F240+F248+F283+F305+F277</f>
        <v>229301826.68</v>
      </c>
    </row>
    <row r="240" spans="1:6" ht="15">
      <c r="A240" s="238" t="s">
        <v>30</v>
      </c>
      <c r="B240" s="108" t="s">
        <v>50</v>
      </c>
      <c r="C240" s="148" t="s">
        <v>43</v>
      </c>
      <c r="D240" s="140"/>
      <c r="E240" s="164"/>
      <c r="F240" s="290">
        <f>F241</f>
        <v>10256546</v>
      </c>
    </row>
    <row r="241" spans="1:6" ht="30.75">
      <c r="A241" s="126" t="s">
        <v>618</v>
      </c>
      <c r="B241" s="108" t="s">
        <v>50</v>
      </c>
      <c r="C241" s="148" t="s">
        <v>43</v>
      </c>
      <c r="D241" s="140" t="s">
        <v>445</v>
      </c>
      <c r="E241" s="164"/>
      <c r="F241" s="290">
        <f>F242</f>
        <v>10256546</v>
      </c>
    </row>
    <row r="242" spans="1:6" ht="62.25">
      <c r="A242" s="126" t="s">
        <v>619</v>
      </c>
      <c r="B242" s="108" t="s">
        <v>50</v>
      </c>
      <c r="C242" s="148" t="s">
        <v>43</v>
      </c>
      <c r="D242" s="140" t="s">
        <v>453</v>
      </c>
      <c r="E242" s="164"/>
      <c r="F242" s="290">
        <f>F243</f>
        <v>10256546</v>
      </c>
    </row>
    <row r="243" spans="1:6" ht="30.75">
      <c r="A243" s="241" t="s">
        <v>276</v>
      </c>
      <c r="B243" s="108" t="s">
        <v>50</v>
      </c>
      <c r="C243" s="148" t="s">
        <v>43</v>
      </c>
      <c r="D243" s="112" t="s">
        <v>496</v>
      </c>
      <c r="E243" s="164"/>
      <c r="F243" s="290">
        <f>F244+F246</f>
        <v>10256546</v>
      </c>
    </row>
    <row r="244" spans="1:6" ht="108.75">
      <c r="A244" s="196" t="s">
        <v>254</v>
      </c>
      <c r="B244" s="108" t="s">
        <v>50</v>
      </c>
      <c r="C244" s="148" t="s">
        <v>43</v>
      </c>
      <c r="D244" s="126" t="s">
        <v>277</v>
      </c>
      <c r="E244" s="164"/>
      <c r="F244" s="290">
        <f>F245</f>
        <v>4220046</v>
      </c>
    </row>
    <row r="245" spans="1:6" ht="30.75">
      <c r="A245" s="239" t="s">
        <v>55</v>
      </c>
      <c r="B245" s="105" t="s">
        <v>50</v>
      </c>
      <c r="C245" s="147" t="s">
        <v>43</v>
      </c>
      <c r="D245" s="128" t="s">
        <v>277</v>
      </c>
      <c r="E245" s="147">
        <v>600</v>
      </c>
      <c r="F245" s="293">
        <f>'Ведомственная 2019'!G357</f>
        <v>4220046</v>
      </c>
    </row>
    <row r="246" spans="1:6" ht="30.75">
      <c r="A246" s="238" t="s">
        <v>192</v>
      </c>
      <c r="B246" s="108" t="s">
        <v>50</v>
      </c>
      <c r="C246" s="148" t="s">
        <v>43</v>
      </c>
      <c r="D246" s="170" t="s">
        <v>278</v>
      </c>
      <c r="E246" s="164"/>
      <c r="F246" s="290">
        <f>F247</f>
        <v>6036500</v>
      </c>
    </row>
    <row r="247" spans="1:6" ht="30.75">
      <c r="A247" s="239" t="s">
        <v>55</v>
      </c>
      <c r="B247" s="105" t="s">
        <v>50</v>
      </c>
      <c r="C247" s="147" t="s">
        <v>43</v>
      </c>
      <c r="D247" s="166" t="s">
        <v>278</v>
      </c>
      <c r="E247" s="147">
        <v>600</v>
      </c>
      <c r="F247" s="293">
        <f>'Ведомственная 2019'!G359</f>
        <v>6036500</v>
      </c>
    </row>
    <row r="248" spans="1:6" ht="15">
      <c r="A248" s="238" t="s">
        <v>305</v>
      </c>
      <c r="B248" s="108" t="s">
        <v>50</v>
      </c>
      <c r="C248" s="148" t="s">
        <v>44</v>
      </c>
      <c r="D248" s="164"/>
      <c r="E248" s="164"/>
      <c r="F248" s="290">
        <f>F249</f>
        <v>206166081.68</v>
      </c>
    </row>
    <row r="249" spans="1:6" ht="30.75">
      <c r="A249" s="126" t="s">
        <v>618</v>
      </c>
      <c r="B249" s="108" t="s">
        <v>50</v>
      </c>
      <c r="C249" s="148" t="s">
        <v>44</v>
      </c>
      <c r="D249" s="140" t="s">
        <v>445</v>
      </c>
      <c r="E249" s="164"/>
      <c r="F249" s="290">
        <f>F250</f>
        <v>206166081.68</v>
      </c>
    </row>
    <row r="250" spans="1:6" ht="62.25">
      <c r="A250" s="126" t="s">
        <v>619</v>
      </c>
      <c r="B250" s="108" t="s">
        <v>50</v>
      </c>
      <c r="C250" s="148" t="s">
        <v>44</v>
      </c>
      <c r="D250" s="140" t="s">
        <v>453</v>
      </c>
      <c r="E250" s="164"/>
      <c r="F250" s="290">
        <f>F251+F258+F265+F272</f>
        <v>206166081.68</v>
      </c>
    </row>
    <row r="251" spans="1:6" ht="15">
      <c r="A251" s="241" t="s">
        <v>279</v>
      </c>
      <c r="B251" s="108" t="s">
        <v>50</v>
      </c>
      <c r="C251" s="148" t="s">
        <v>44</v>
      </c>
      <c r="D251" s="170" t="s">
        <v>497</v>
      </c>
      <c r="E251" s="164"/>
      <c r="F251" s="290">
        <f>F252+F254+F256</f>
        <v>198422214.06</v>
      </c>
    </row>
    <row r="252" spans="1:6" ht="108.75">
      <c r="A252" s="196" t="s">
        <v>180</v>
      </c>
      <c r="B252" s="108" t="s">
        <v>50</v>
      </c>
      <c r="C252" s="148" t="s">
        <v>44</v>
      </c>
      <c r="D252" s="126" t="s">
        <v>280</v>
      </c>
      <c r="E252" s="164"/>
      <c r="F252" s="290">
        <f>F253</f>
        <v>169099360</v>
      </c>
    </row>
    <row r="253" spans="1:6" ht="30.75">
      <c r="A253" s="239" t="s">
        <v>55</v>
      </c>
      <c r="B253" s="105" t="s">
        <v>50</v>
      </c>
      <c r="C253" s="147" t="s">
        <v>44</v>
      </c>
      <c r="D253" s="128" t="s">
        <v>280</v>
      </c>
      <c r="E253" s="147">
        <v>600</v>
      </c>
      <c r="F253" s="293">
        <f>'Ведомственная 2019'!G365</f>
        <v>169099360</v>
      </c>
    </row>
    <row r="254" spans="1:6" ht="30.75">
      <c r="A254" s="238" t="s">
        <v>192</v>
      </c>
      <c r="B254" s="108" t="s">
        <v>50</v>
      </c>
      <c r="C254" s="148" t="s">
        <v>44</v>
      </c>
      <c r="D254" s="170" t="s">
        <v>281</v>
      </c>
      <c r="E254" s="164"/>
      <c r="F254" s="290">
        <f>F255</f>
        <v>29309604.06</v>
      </c>
    </row>
    <row r="255" spans="1:6" ht="30.75">
      <c r="A255" s="239" t="s">
        <v>55</v>
      </c>
      <c r="B255" s="105" t="s">
        <v>50</v>
      </c>
      <c r="C255" s="147" t="s">
        <v>44</v>
      </c>
      <c r="D255" s="166" t="s">
        <v>281</v>
      </c>
      <c r="E255" s="147">
        <v>600</v>
      </c>
      <c r="F255" s="293">
        <f>'Ведомственная 2019'!G367</f>
        <v>29309604.06</v>
      </c>
    </row>
    <row r="256" spans="1:6" ht="30.75">
      <c r="A256" s="238" t="s">
        <v>763</v>
      </c>
      <c r="B256" s="266" t="s">
        <v>50</v>
      </c>
      <c r="C256" s="266" t="s">
        <v>44</v>
      </c>
      <c r="D256" s="109" t="s">
        <v>762</v>
      </c>
      <c r="E256" s="125"/>
      <c r="F256" s="290">
        <f>F257</f>
        <v>13250</v>
      </c>
    </row>
    <row r="257" spans="1:6" ht="30.75">
      <c r="A257" s="239" t="s">
        <v>55</v>
      </c>
      <c r="B257" s="105" t="s">
        <v>50</v>
      </c>
      <c r="C257" s="105" t="s">
        <v>44</v>
      </c>
      <c r="D257" s="106" t="s">
        <v>762</v>
      </c>
      <c r="E257" s="116">
        <v>600</v>
      </c>
      <c r="F257" s="293">
        <f>'Ведомственная 2019'!G369</f>
        <v>13250</v>
      </c>
    </row>
    <row r="258" spans="1:6" ht="30.75">
      <c r="A258" s="241" t="s">
        <v>284</v>
      </c>
      <c r="B258" s="108" t="s">
        <v>50</v>
      </c>
      <c r="C258" s="148" t="s">
        <v>44</v>
      </c>
      <c r="D258" s="126" t="s">
        <v>498</v>
      </c>
      <c r="E258" s="147"/>
      <c r="F258" s="290">
        <f>F259+F261+F263</f>
        <v>3726177.62</v>
      </c>
    </row>
    <row r="259" spans="1:6" ht="78">
      <c r="A259" s="123" t="s">
        <v>755</v>
      </c>
      <c r="B259" s="263" t="s">
        <v>50</v>
      </c>
      <c r="C259" s="263" t="s">
        <v>44</v>
      </c>
      <c r="D259" s="112" t="s">
        <v>756</v>
      </c>
      <c r="E259" s="119"/>
      <c r="F259" s="290">
        <f>F260</f>
        <v>244209</v>
      </c>
    </row>
    <row r="260" spans="1:6" ht="30.75">
      <c r="A260" s="115" t="s">
        <v>55</v>
      </c>
      <c r="B260" s="105" t="s">
        <v>50</v>
      </c>
      <c r="C260" s="105" t="s">
        <v>44</v>
      </c>
      <c r="D260" s="114" t="s">
        <v>756</v>
      </c>
      <c r="E260" s="116">
        <v>600</v>
      </c>
      <c r="F260" s="293">
        <f>'Ведомственная 2019'!G372</f>
        <v>244209</v>
      </c>
    </row>
    <row r="261" spans="1:6" ht="62.25">
      <c r="A261" s="241" t="s">
        <v>523</v>
      </c>
      <c r="B261" s="108" t="s">
        <v>50</v>
      </c>
      <c r="C261" s="148" t="s">
        <v>44</v>
      </c>
      <c r="D261" s="126" t="s">
        <v>12</v>
      </c>
      <c r="E261" s="164"/>
      <c r="F261" s="290">
        <f>F262</f>
        <v>2290652</v>
      </c>
    </row>
    <row r="262" spans="1:6" ht="30.75">
      <c r="A262" s="239" t="s">
        <v>55</v>
      </c>
      <c r="B262" s="105" t="s">
        <v>50</v>
      </c>
      <c r="C262" s="147" t="s">
        <v>44</v>
      </c>
      <c r="D262" s="128" t="s">
        <v>12</v>
      </c>
      <c r="E262" s="147">
        <v>600</v>
      </c>
      <c r="F262" s="293">
        <f>'Ведомственная 2019'!G374</f>
        <v>2290652</v>
      </c>
    </row>
    <row r="263" spans="1:6" ht="30.75">
      <c r="A263" s="238" t="s">
        <v>797</v>
      </c>
      <c r="B263" s="270" t="s">
        <v>50</v>
      </c>
      <c r="C263" s="270" t="s">
        <v>44</v>
      </c>
      <c r="D263" s="112" t="s">
        <v>796</v>
      </c>
      <c r="E263" s="119"/>
      <c r="F263" s="290">
        <f>F264</f>
        <v>1191316.62</v>
      </c>
    </row>
    <row r="264" spans="1:6" ht="30.75">
      <c r="A264" s="239" t="s">
        <v>55</v>
      </c>
      <c r="B264" s="105" t="s">
        <v>50</v>
      </c>
      <c r="C264" s="105" t="s">
        <v>44</v>
      </c>
      <c r="D264" s="114" t="s">
        <v>796</v>
      </c>
      <c r="E264" s="116">
        <v>600</v>
      </c>
      <c r="F264" s="293">
        <f>'Ведомственная 2019'!G376</f>
        <v>1191316.62</v>
      </c>
    </row>
    <row r="265" spans="1:6" ht="30.75">
      <c r="A265" s="241" t="s">
        <v>285</v>
      </c>
      <c r="B265" s="108" t="s">
        <v>50</v>
      </c>
      <c r="C265" s="148" t="s">
        <v>44</v>
      </c>
      <c r="D265" s="126" t="s">
        <v>499</v>
      </c>
      <c r="E265" s="148"/>
      <c r="F265" s="290">
        <f>F266+F268+F270</f>
        <v>2712680</v>
      </c>
    </row>
    <row r="266" spans="1:6" ht="30.75">
      <c r="A266" s="123" t="s">
        <v>757</v>
      </c>
      <c r="B266" s="263" t="s">
        <v>50</v>
      </c>
      <c r="C266" s="263" t="s">
        <v>44</v>
      </c>
      <c r="D266" s="112" t="s">
        <v>758</v>
      </c>
      <c r="E266" s="119"/>
      <c r="F266" s="290">
        <f>F267</f>
        <v>355729</v>
      </c>
    </row>
    <row r="267" spans="1:6" ht="30.75">
      <c r="A267" s="115" t="s">
        <v>55</v>
      </c>
      <c r="B267" s="105" t="s">
        <v>50</v>
      </c>
      <c r="C267" s="105" t="s">
        <v>44</v>
      </c>
      <c r="D267" s="114" t="s">
        <v>758</v>
      </c>
      <c r="E267" s="124">
        <v>600</v>
      </c>
      <c r="F267" s="293">
        <f>'Ведомственная 2019'!G379</f>
        <v>355729</v>
      </c>
    </row>
    <row r="268" spans="1:6" ht="36" customHeight="1">
      <c r="A268" s="241" t="s">
        <v>286</v>
      </c>
      <c r="B268" s="108" t="s">
        <v>50</v>
      </c>
      <c r="C268" s="148" t="s">
        <v>44</v>
      </c>
      <c r="D268" s="112" t="s">
        <v>287</v>
      </c>
      <c r="E268" s="164"/>
      <c r="F268" s="290">
        <f>F269</f>
        <v>2324544</v>
      </c>
    </row>
    <row r="269" spans="1:6" ht="30.75">
      <c r="A269" s="239" t="s">
        <v>55</v>
      </c>
      <c r="B269" s="105" t="s">
        <v>50</v>
      </c>
      <c r="C269" s="147" t="s">
        <v>44</v>
      </c>
      <c r="D269" s="114" t="s">
        <v>287</v>
      </c>
      <c r="E269" s="147">
        <v>600</v>
      </c>
      <c r="F269" s="293">
        <f>'Ведомственная 2019'!G381</f>
        <v>2324544</v>
      </c>
    </row>
    <row r="270" spans="1:6" ht="30.75">
      <c r="A270" s="107" t="s">
        <v>773</v>
      </c>
      <c r="B270" s="267" t="s">
        <v>50</v>
      </c>
      <c r="C270" s="267" t="s">
        <v>44</v>
      </c>
      <c r="D270" s="112" t="s">
        <v>772</v>
      </c>
      <c r="E270" s="125"/>
      <c r="F270" s="290">
        <f>F271</f>
        <v>32407</v>
      </c>
    </row>
    <row r="271" spans="1:6" ht="30.75">
      <c r="A271" s="239" t="s">
        <v>55</v>
      </c>
      <c r="B271" s="105" t="s">
        <v>50</v>
      </c>
      <c r="C271" s="105" t="s">
        <v>44</v>
      </c>
      <c r="D271" s="114" t="s">
        <v>772</v>
      </c>
      <c r="E271" s="124">
        <v>600</v>
      </c>
      <c r="F271" s="293">
        <f>'Ведомственная 2019'!G383</f>
        <v>32407</v>
      </c>
    </row>
    <row r="272" spans="1:6" ht="30.75">
      <c r="A272" s="238" t="s">
        <v>705</v>
      </c>
      <c r="B272" s="262" t="s">
        <v>50</v>
      </c>
      <c r="C272" s="262" t="s">
        <v>44</v>
      </c>
      <c r="D272" s="112" t="s">
        <v>703</v>
      </c>
      <c r="E272" s="119"/>
      <c r="F272" s="290">
        <f>F273+F275</f>
        <v>1305010</v>
      </c>
    </row>
    <row r="273" spans="1:6" ht="62.25">
      <c r="A273" s="238" t="s">
        <v>760</v>
      </c>
      <c r="B273" s="263" t="s">
        <v>50</v>
      </c>
      <c r="C273" s="263" t="s">
        <v>44</v>
      </c>
      <c r="D273" s="112" t="s">
        <v>759</v>
      </c>
      <c r="E273" s="119"/>
      <c r="F273" s="290">
        <f>F274</f>
        <v>513951</v>
      </c>
    </row>
    <row r="274" spans="1:6" ht="30.75">
      <c r="A274" s="239" t="s">
        <v>55</v>
      </c>
      <c r="B274" s="105" t="s">
        <v>50</v>
      </c>
      <c r="C274" s="105" t="s">
        <v>44</v>
      </c>
      <c r="D274" s="114" t="s">
        <v>759</v>
      </c>
      <c r="E274" s="124">
        <v>600</v>
      </c>
      <c r="F274" s="290">
        <f>'Ведомственная 2019'!G386</f>
        <v>513951</v>
      </c>
    </row>
    <row r="275" spans="1:6" ht="46.5">
      <c r="A275" s="239" t="s">
        <v>706</v>
      </c>
      <c r="B275" s="262" t="s">
        <v>50</v>
      </c>
      <c r="C275" s="262" t="s">
        <v>44</v>
      </c>
      <c r="D275" s="112" t="s">
        <v>704</v>
      </c>
      <c r="E275" s="125"/>
      <c r="F275" s="290">
        <f>F276</f>
        <v>791059</v>
      </c>
    </row>
    <row r="276" spans="1:6" ht="30.75">
      <c r="A276" s="239" t="s">
        <v>55</v>
      </c>
      <c r="B276" s="105" t="s">
        <v>50</v>
      </c>
      <c r="C276" s="105" t="s">
        <v>44</v>
      </c>
      <c r="D276" s="114" t="s">
        <v>704</v>
      </c>
      <c r="E276" s="124">
        <v>600</v>
      </c>
      <c r="F276" s="293">
        <f>'Ведомственная 2019'!G388</f>
        <v>791059</v>
      </c>
    </row>
    <row r="277" spans="1:6" ht="15">
      <c r="A277" s="238" t="s">
        <v>324</v>
      </c>
      <c r="B277" s="108" t="s">
        <v>50</v>
      </c>
      <c r="C277" s="136" t="s">
        <v>45</v>
      </c>
      <c r="D277" s="114"/>
      <c r="E277" s="124"/>
      <c r="F277" s="290">
        <f>F278</f>
        <v>4415441</v>
      </c>
    </row>
    <row r="278" spans="1:6" ht="62.25">
      <c r="A278" s="126" t="s">
        <v>620</v>
      </c>
      <c r="B278" s="108" t="s">
        <v>50</v>
      </c>
      <c r="C278" s="136" t="s">
        <v>45</v>
      </c>
      <c r="D278" s="140" t="s">
        <v>460</v>
      </c>
      <c r="E278" s="164"/>
      <c r="F278" s="290">
        <f>F279</f>
        <v>4415441</v>
      </c>
    </row>
    <row r="279" spans="1:6" ht="30.75">
      <c r="A279" s="126" t="s">
        <v>288</v>
      </c>
      <c r="B279" s="108" t="s">
        <v>50</v>
      </c>
      <c r="C279" s="136" t="s">
        <v>45</v>
      </c>
      <c r="D279" s="112" t="s">
        <v>500</v>
      </c>
      <c r="E279" s="164"/>
      <c r="F279" s="290">
        <f>F280</f>
        <v>4415441</v>
      </c>
    </row>
    <row r="280" spans="1:6" ht="30.75">
      <c r="A280" s="238" t="s">
        <v>192</v>
      </c>
      <c r="B280" s="108" t="s">
        <v>50</v>
      </c>
      <c r="C280" s="136" t="s">
        <v>45</v>
      </c>
      <c r="D280" s="170" t="s">
        <v>289</v>
      </c>
      <c r="E280" s="164"/>
      <c r="F280" s="290">
        <f>F281+F282</f>
        <v>4415441</v>
      </c>
    </row>
    <row r="281" spans="1:6" ht="62.25">
      <c r="A281" s="239" t="s">
        <v>54</v>
      </c>
      <c r="B281" s="105" t="s">
        <v>50</v>
      </c>
      <c r="C281" s="137" t="s">
        <v>45</v>
      </c>
      <c r="D281" s="166" t="s">
        <v>289</v>
      </c>
      <c r="E281" s="147">
        <v>100</v>
      </c>
      <c r="F281" s="293">
        <f>'Ведомственная 2019'!G394</f>
        <v>4157941</v>
      </c>
    </row>
    <row r="282" spans="1:6" ht="30.75">
      <c r="A282" s="239" t="s">
        <v>185</v>
      </c>
      <c r="B282" s="105" t="s">
        <v>50</v>
      </c>
      <c r="C282" s="137" t="s">
        <v>45</v>
      </c>
      <c r="D282" s="166" t="s">
        <v>289</v>
      </c>
      <c r="E282" s="147">
        <v>200</v>
      </c>
      <c r="F282" s="293">
        <f>'Ведомственная 2019'!G395</f>
        <v>257500</v>
      </c>
    </row>
    <row r="283" spans="1:6" ht="15">
      <c r="A283" s="238" t="s">
        <v>331</v>
      </c>
      <c r="B283" s="108" t="s">
        <v>50</v>
      </c>
      <c r="C283" s="148" t="s">
        <v>50</v>
      </c>
      <c r="D283" s="164" t="s">
        <v>364</v>
      </c>
      <c r="E283" s="164"/>
      <c r="F283" s="290">
        <f>F284</f>
        <v>3315270</v>
      </c>
    </row>
    <row r="284" spans="1:6" ht="66.75" customHeight="1">
      <c r="A284" s="126" t="s">
        <v>621</v>
      </c>
      <c r="B284" s="108" t="s">
        <v>50</v>
      </c>
      <c r="C284" s="148" t="s">
        <v>50</v>
      </c>
      <c r="D284" s="140" t="s">
        <v>446</v>
      </c>
      <c r="E284" s="164"/>
      <c r="F284" s="290">
        <f>F285+F293</f>
        <v>3315270</v>
      </c>
    </row>
    <row r="285" spans="1:6" ht="93">
      <c r="A285" s="238" t="s">
        <v>622</v>
      </c>
      <c r="B285" s="108" t="s">
        <v>50</v>
      </c>
      <c r="C285" s="148" t="s">
        <v>50</v>
      </c>
      <c r="D285" s="140" t="s">
        <v>459</v>
      </c>
      <c r="E285" s="164"/>
      <c r="F285" s="290">
        <f>F286+F290</f>
        <v>145000</v>
      </c>
    </row>
    <row r="286" spans="1:6" ht="34.5" customHeight="1">
      <c r="A286" s="241" t="s">
        <v>236</v>
      </c>
      <c r="B286" s="108" t="s">
        <v>50</v>
      </c>
      <c r="C286" s="148" t="s">
        <v>50</v>
      </c>
      <c r="D286" s="126" t="s">
        <v>501</v>
      </c>
      <c r="E286" s="164"/>
      <c r="F286" s="290">
        <f>F287</f>
        <v>93000</v>
      </c>
    </row>
    <row r="287" spans="1:6" ht="15">
      <c r="A287" s="238" t="s">
        <v>22</v>
      </c>
      <c r="B287" s="108" t="s">
        <v>50</v>
      </c>
      <c r="C287" s="148" t="s">
        <v>50</v>
      </c>
      <c r="D287" s="126" t="s">
        <v>237</v>
      </c>
      <c r="E287" s="164"/>
      <c r="F287" s="290">
        <f>F288+F289</f>
        <v>93000</v>
      </c>
    </row>
    <row r="288" spans="1:6" ht="30.75">
      <c r="A288" s="239" t="s">
        <v>185</v>
      </c>
      <c r="B288" s="105" t="s">
        <v>50</v>
      </c>
      <c r="C288" s="147" t="s">
        <v>50</v>
      </c>
      <c r="D288" s="128" t="s">
        <v>237</v>
      </c>
      <c r="E288" s="147">
        <v>200</v>
      </c>
      <c r="F288" s="293">
        <f>'Ведомственная 2019'!G234</f>
        <v>50000</v>
      </c>
    </row>
    <row r="289" spans="1:6" ht="15">
      <c r="A289" s="239" t="s">
        <v>327</v>
      </c>
      <c r="B289" s="105" t="s">
        <v>50</v>
      </c>
      <c r="C289" s="147" t="s">
        <v>50</v>
      </c>
      <c r="D289" s="128" t="s">
        <v>237</v>
      </c>
      <c r="E289" s="147">
        <v>300</v>
      </c>
      <c r="F289" s="293">
        <f>'Ведомственная 2019'!G235</f>
        <v>43000</v>
      </c>
    </row>
    <row r="290" spans="1:6" ht="62.25">
      <c r="A290" s="241" t="s">
        <v>62</v>
      </c>
      <c r="B290" s="108" t="s">
        <v>50</v>
      </c>
      <c r="C290" s="148" t="s">
        <v>50</v>
      </c>
      <c r="D290" s="126" t="s">
        <v>502</v>
      </c>
      <c r="E290" s="148"/>
      <c r="F290" s="290">
        <f>F291</f>
        <v>52000</v>
      </c>
    </row>
    <row r="291" spans="1:6" ht="15">
      <c r="A291" s="239" t="s">
        <v>22</v>
      </c>
      <c r="B291" s="105" t="s">
        <v>50</v>
      </c>
      <c r="C291" s="147" t="s">
        <v>50</v>
      </c>
      <c r="D291" s="128" t="s">
        <v>238</v>
      </c>
      <c r="E291" s="147"/>
      <c r="F291" s="293">
        <f>F292</f>
        <v>52000</v>
      </c>
    </row>
    <row r="292" spans="1:6" ht="30.75">
      <c r="A292" s="239" t="s">
        <v>185</v>
      </c>
      <c r="B292" s="105" t="s">
        <v>50</v>
      </c>
      <c r="C292" s="147" t="s">
        <v>50</v>
      </c>
      <c r="D292" s="128" t="s">
        <v>238</v>
      </c>
      <c r="E292" s="147" t="s">
        <v>196</v>
      </c>
      <c r="F292" s="293">
        <f>'Ведомственная 2019'!G238</f>
        <v>52000</v>
      </c>
    </row>
    <row r="293" spans="1:6" ht="81" customHeight="1">
      <c r="A293" s="126" t="s">
        <v>623</v>
      </c>
      <c r="B293" s="108" t="s">
        <v>50</v>
      </c>
      <c r="C293" s="148" t="s">
        <v>50</v>
      </c>
      <c r="D293" s="140" t="s">
        <v>458</v>
      </c>
      <c r="E293" s="164"/>
      <c r="F293" s="290">
        <f>F294</f>
        <v>3170270</v>
      </c>
    </row>
    <row r="294" spans="1:6" ht="30.75">
      <c r="A294" s="238" t="s">
        <v>369</v>
      </c>
      <c r="B294" s="108" t="s">
        <v>50</v>
      </c>
      <c r="C294" s="148" t="s">
        <v>50</v>
      </c>
      <c r="D294" s="112" t="s">
        <v>503</v>
      </c>
      <c r="E294" s="164"/>
      <c r="F294" s="290">
        <f>F295+F297+F299+F302</f>
        <v>3170270</v>
      </c>
    </row>
    <row r="295" spans="1:6" ht="30.75">
      <c r="A295" s="238" t="s">
        <v>192</v>
      </c>
      <c r="B295" s="108" t="s">
        <v>50</v>
      </c>
      <c r="C295" s="108" t="s">
        <v>50</v>
      </c>
      <c r="D295" s="112" t="s">
        <v>253</v>
      </c>
      <c r="E295" s="119"/>
      <c r="F295" s="290">
        <f>F296</f>
        <v>2199379</v>
      </c>
    </row>
    <row r="296" spans="1:6" ht="30.75">
      <c r="A296" s="239" t="s">
        <v>55</v>
      </c>
      <c r="B296" s="105" t="s">
        <v>50</v>
      </c>
      <c r="C296" s="105" t="s">
        <v>50</v>
      </c>
      <c r="D296" s="114" t="s">
        <v>253</v>
      </c>
      <c r="E296" s="116">
        <v>600</v>
      </c>
      <c r="F296" s="293">
        <f>'Ведомственная 2019'!G401</f>
        <v>2199379</v>
      </c>
    </row>
    <row r="297" spans="1:6" ht="15">
      <c r="A297" s="238" t="s">
        <v>256</v>
      </c>
      <c r="B297" s="108" t="s">
        <v>50</v>
      </c>
      <c r="C297" s="148" t="s">
        <v>50</v>
      </c>
      <c r="D297" s="170" t="s">
        <v>241</v>
      </c>
      <c r="E297" s="148"/>
      <c r="F297" s="290">
        <f>F298</f>
        <v>30000</v>
      </c>
    </row>
    <row r="298" spans="1:6" ht="30.75">
      <c r="A298" s="239" t="s">
        <v>185</v>
      </c>
      <c r="B298" s="105" t="s">
        <v>50</v>
      </c>
      <c r="C298" s="147" t="s">
        <v>50</v>
      </c>
      <c r="D298" s="166" t="s">
        <v>241</v>
      </c>
      <c r="E298" s="147" t="s">
        <v>196</v>
      </c>
      <c r="F298" s="293">
        <f>'Ведомственная 2019'!G242</f>
        <v>30000</v>
      </c>
    </row>
    <row r="299" spans="1:6" ht="15">
      <c r="A299" s="146" t="s">
        <v>753</v>
      </c>
      <c r="B299" s="263" t="s">
        <v>50</v>
      </c>
      <c r="C299" s="148" t="s">
        <v>50</v>
      </c>
      <c r="D299" s="112" t="s">
        <v>754</v>
      </c>
      <c r="E299" s="148"/>
      <c r="F299" s="290">
        <f>F300+F301</f>
        <v>336955</v>
      </c>
    </row>
    <row r="300" spans="1:6" ht="15">
      <c r="A300" s="239" t="s">
        <v>327</v>
      </c>
      <c r="B300" s="105" t="s">
        <v>50</v>
      </c>
      <c r="C300" s="147" t="s">
        <v>50</v>
      </c>
      <c r="D300" s="114" t="s">
        <v>754</v>
      </c>
      <c r="E300" s="147" t="s">
        <v>370</v>
      </c>
      <c r="F300" s="293">
        <f>'Ведомственная 2019'!G244</f>
        <v>187716</v>
      </c>
    </row>
    <row r="301" spans="1:6" ht="30.75">
      <c r="A301" s="239" t="s">
        <v>55</v>
      </c>
      <c r="B301" s="105" t="s">
        <v>50</v>
      </c>
      <c r="C301" s="147" t="s">
        <v>50</v>
      </c>
      <c r="D301" s="114" t="s">
        <v>754</v>
      </c>
      <c r="E301" s="147" t="s">
        <v>371</v>
      </c>
      <c r="F301" s="293">
        <f>'Ведомственная 2019'!G403</f>
        <v>149239</v>
      </c>
    </row>
    <row r="302" spans="1:6" ht="30.75">
      <c r="A302" s="238" t="s">
        <v>240</v>
      </c>
      <c r="B302" s="108" t="s">
        <v>50</v>
      </c>
      <c r="C302" s="148" t="s">
        <v>50</v>
      </c>
      <c r="D302" s="112" t="s">
        <v>242</v>
      </c>
      <c r="E302" s="167"/>
      <c r="F302" s="290">
        <f>F303+F304</f>
        <v>603936</v>
      </c>
    </row>
    <row r="303" spans="1:6" ht="15">
      <c r="A303" s="239" t="s">
        <v>327</v>
      </c>
      <c r="B303" s="105" t="s">
        <v>50</v>
      </c>
      <c r="C303" s="147" t="s">
        <v>50</v>
      </c>
      <c r="D303" s="114" t="s">
        <v>242</v>
      </c>
      <c r="E303" s="147" t="s">
        <v>370</v>
      </c>
      <c r="F303" s="293">
        <f>'Ведомственная 2019'!G246</f>
        <v>336655</v>
      </c>
    </row>
    <row r="304" spans="1:6" ht="30.75">
      <c r="A304" s="239" t="s">
        <v>55</v>
      </c>
      <c r="B304" s="105" t="s">
        <v>50</v>
      </c>
      <c r="C304" s="147" t="s">
        <v>50</v>
      </c>
      <c r="D304" s="114" t="s">
        <v>242</v>
      </c>
      <c r="E304" s="147" t="s">
        <v>371</v>
      </c>
      <c r="F304" s="293">
        <f>'Ведомственная 2019'!G405</f>
        <v>267281</v>
      </c>
    </row>
    <row r="305" spans="1:6" ht="15">
      <c r="A305" s="238" t="s">
        <v>19</v>
      </c>
      <c r="B305" s="108" t="s">
        <v>50</v>
      </c>
      <c r="C305" s="148" t="s">
        <v>48</v>
      </c>
      <c r="D305" s="164" t="s">
        <v>364</v>
      </c>
      <c r="E305" s="164"/>
      <c r="F305" s="290">
        <f>F306</f>
        <v>5148488</v>
      </c>
    </row>
    <row r="306" spans="1:6" ht="30.75">
      <c r="A306" s="126" t="s">
        <v>618</v>
      </c>
      <c r="B306" s="108" t="s">
        <v>50</v>
      </c>
      <c r="C306" s="108" t="s">
        <v>48</v>
      </c>
      <c r="D306" s="140" t="s">
        <v>445</v>
      </c>
      <c r="E306" s="127"/>
      <c r="F306" s="290">
        <f>F307</f>
        <v>5148488</v>
      </c>
    </row>
    <row r="307" spans="1:6" ht="62.25">
      <c r="A307" s="126" t="s">
        <v>624</v>
      </c>
      <c r="B307" s="108" t="s">
        <v>50</v>
      </c>
      <c r="C307" s="108" t="s">
        <v>48</v>
      </c>
      <c r="D307" s="140" t="s">
        <v>457</v>
      </c>
      <c r="E307" s="127"/>
      <c r="F307" s="290">
        <f>F308+F313</f>
        <v>5148488</v>
      </c>
    </row>
    <row r="308" spans="1:6" ht="78">
      <c r="A308" s="241" t="s">
        <v>625</v>
      </c>
      <c r="B308" s="108" t="s">
        <v>50</v>
      </c>
      <c r="C308" s="108" t="s">
        <v>48</v>
      </c>
      <c r="D308" s="112" t="s">
        <v>504</v>
      </c>
      <c r="E308" s="125"/>
      <c r="F308" s="290">
        <f>F309</f>
        <v>5123704</v>
      </c>
    </row>
    <row r="309" spans="1:6" ht="30.75">
      <c r="A309" s="239" t="s">
        <v>192</v>
      </c>
      <c r="B309" s="105" t="s">
        <v>50</v>
      </c>
      <c r="C309" s="105" t="s">
        <v>48</v>
      </c>
      <c r="D309" s="128" t="s">
        <v>291</v>
      </c>
      <c r="E309" s="124"/>
      <c r="F309" s="293">
        <f>F310+F311+F312</f>
        <v>5123704</v>
      </c>
    </row>
    <row r="310" spans="1:6" ht="62.25">
      <c r="A310" s="239" t="s">
        <v>54</v>
      </c>
      <c r="B310" s="105" t="s">
        <v>50</v>
      </c>
      <c r="C310" s="105" t="s">
        <v>48</v>
      </c>
      <c r="D310" s="128" t="s">
        <v>291</v>
      </c>
      <c r="E310" s="129">
        <v>100</v>
      </c>
      <c r="F310" s="293">
        <f>'Ведомственная 2019'!G411</f>
        <v>4803204</v>
      </c>
    </row>
    <row r="311" spans="1:6" ht="30.75">
      <c r="A311" s="239" t="s">
        <v>185</v>
      </c>
      <c r="B311" s="105" t="s">
        <v>50</v>
      </c>
      <c r="C311" s="105" t="s">
        <v>48</v>
      </c>
      <c r="D311" s="128" t="s">
        <v>291</v>
      </c>
      <c r="E311" s="129">
        <v>200</v>
      </c>
      <c r="F311" s="293">
        <f>'Ведомственная 2019'!G412</f>
        <v>318149</v>
      </c>
    </row>
    <row r="312" spans="1:6" ht="15">
      <c r="A312" s="239" t="s">
        <v>306</v>
      </c>
      <c r="B312" s="105" t="s">
        <v>50</v>
      </c>
      <c r="C312" s="105" t="s">
        <v>48</v>
      </c>
      <c r="D312" s="128" t="s">
        <v>291</v>
      </c>
      <c r="E312" s="129">
        <v>800</v>
      </c>
      <c r="F312" s="293">
        <f>'Ведомственная 2019'!G413</f>
        <v>2351</v>
      </c>
    </row>
    <row r="313" spans="1:6" ht="30.75">
      <c r="A313" s="241" t="s">
        <v>290</v>
      </c>
      <c r="B313" s="108" t="s">
        <v>50</v>
      </c>
      <c r="C313" s="108" t="s">
        <v>48</v>
      </c>
      <c r="D313" s="126" t="s">
        <v>505</v>
      </c>
      <c r="E313" s="127"/>
      <c r="F313" s="290">
        <f>F314</f>
        <v>24784</v>
      </c>
    </row>
    <row r="314" spans="1:6" ht="46.5">
      <c r="A314" s="128" t="s">
        <v>255</v>
      </c>
      <c r="B314" s="105" t="s">
        <v>50</v>
      </c>
      <c r="C314" s="105" t="s">
        <v>48</v>
      </c>
      <c r="D314" s="128" t="s">
        <v>292</v>
      </c>
      <c r="E314" s="124"/>
      <c r="F314" s="293">
        <f>F315</f>
        <v>24784</v>
      </c>
    </row>
    <row r="315" spans="1:6" ht="62.25">
      <c r="A315" s="239" t="s">
        <v>54</v>
      </c>
      <c r="B315" s="105" t="s">
        <v>50</v>
      </c>
      <c r="C315" s="105" t="s">
        <v>48</v>
      </c>
      <c r="D315" s="128" t="s">
        <v>292</v>
      </c>
      <c r="E315" s="129">
        <v>100</v>
      </c>
      <c r="F315" s="293">
        <f>'Ведомственная 2019'!G416</f>
        <v>24784</v>
      </c>
    </row>
    <row r="316" spans="1:6" ht="15">
      <c r="A316" s="238" t="s">
        <v>329</v>
      </c>
      <c r="B316" s="108" t="s">
        <v>51</v>
      </c>
      <c r="C316" s="105"/>
      <c r="D316" s="164" t="s">
        <v>364</v>
      </c>
      <c r="E316" s="164"/>
      <c r="F316" s="290">
        <f>F317+F335</f>
        <v>29855240</v>
      </c>
    </row>
    <row r="317" spans="1:6" ht="15">
      <c r="A317" s="238" t="s">
        <v>20</v>
      </c>
      <c r="B317" s="108" t="s">
        <v>51</v>
      </c>
      <c r="C317" s="148" t="s">
        <v>43</v>
      </c>
      <c r="D317" s="164" t="s">
        <v>364</v>
      </c>
      <c r="E317" s="164"/>
      <c r="F317" s="290">
        <f>F318+F331</f>
        <v>28283550</v>
      </c>
    </row>
    <row r="318" spans="1:6" ht="30.75">
      <c r="A318" s="126" t="s">
        <v>626</v>
      </c>
      <c r="B318" s="108" t="s">
        <v>51</v>
      </c>
      <c r="C318" s="148" t="s">
        <v>43</v>
      </c>
      <c r="D318" s="140" t="s">
        <v>447</v>
      </c>
      <c r="E318" s="167"/>
      <c r="F318" s="290">
        <f>F319+F325</f>
        <v>28250550</v>
      </c>
    </row>
    <row r="319" spans="1:6" ht="46.5">
      <c r="A319" s="126" t="s">
        <v>627</v>
      </c>
      <c r="B319" s="108" t="s">
        <v>51</v>
      </c>
      <c r="C319" s="148" t="s">
        <v>43</v>
      </c>
      <c r="D319" s="112" t="s">
        <v>456</v>
      </c>
      <c r="E319" s="167"/>
      <c r="F319" s="290">
        <f>F320</f>
        <v>10060450</v>
      </c>
    </row>
    <row r="320" spans="1:6" ht="78">
      <c r="A320" s="126" t="s">
        <v>294</v>
      </c>
      <c r="B320" s="108" t="s">
        <v>51</v>
      </c>
      <c r="C320" s="148" t="s">
        <v>43</v>
      </c>
      <c r="D320" s="112" t="s">
        <v>506</v>
      </c>
      <c r="E320" s="167"/>
      <c r="F320" s="290">
        <f>F321+F323</f>
        <v>10060450</v>
      </c>
    </row>
    <row r="321" spans="1:6" ht="36" customHeight="1">
      <c r="A321" s="238" t="s">
        <v>192</v>
      </c>
      <c r="B321" s="266" t="s">
        <v>51</v>
      </c>
      <c r="C321" s="148" t="s">
        <v>43</v>
      </c>
      <c r="D321" s="112" t="s">
        <v>295</v>
      </c>
      <c r="E321" s="164"/>
      <c r="F321" s="290">
        <f>F322</f>
        <v>9520450</v>
      </c>
    </row>
    <row r="322" spans="1:6" ht="30.75">
      <c r="A322" s="239" t="s">
        <v>55</v>
      </c>
      <c r="B322" s="105" t="s">
        <v>51</v>
      </c>
      <c r="C322" s="147" t="s">
        <v>43</v>
      </c>
      <c r="D322" s="114" t="s">
        <v>295</v>
      </c>
      <c r="E322" s="147" t="s">
        <v>371</v>
      </c>
      <c r="F322" s="293">
        <f>'Ведомственная 2019'!G437</f>
        <v>9520450</v>
      </c>
    </row>
    <row r="323" spans="1:6" ht="30.75">
      <c r="A323" s="107" t="s">
        <v>765</v>
      </c>
      <c r="B323" s="266" t="s">
        <v>51</v>
      </c>
      <c r="C323" s="266" t="s">
        <v>43</v>
      </c>
      <c r="D323" s="117" t="s">
        <v>764</v>
      </c>
      <c r="E323" s="125"/>
      <c r="F323" s="290">
        <f>F324</f>
        <v>540000</v>
      </c>
    </row>
    <row r="324" spans="1:6" ht="30.75">
      <c r="A324" s="115" t="s">
        <v>55</v>
      </c>
      <c r="B324" s="105" t="s">
        <v>51</v>
      </c>
      <c r="C324" s="105" t="s">
        <v>43</v>
      </c>
      <c r="D324" s="134" t="s">
        <v>764</v>
      </c>
      <c r="E324" s="124">
        <v>600</v>
      </c>
      <c r="F324" s="293">
        <f>'Ведомственная 2019'!G439</f>
        <v>540000</v>
      </c>
    </row>
    <row r="325" spans="1:6" ht="46.5">
      <c r="A325" s="126" t="s">
        <v>628</v>
      </c>
      <c r="B325" s="108" t="s">
        <v>51</v>
      </c>
      <c r="C325" s="148" t="s">
        <v>43</v>
      </c>
      <c r="D325" s="140" t="s">
        <v>455</v>
      </c>
      <c r="E325" s="164"/>
      <c r="F325" s="290">
        <f>F326</f>
        <v>18190100</v>
      </c>
    </row>
    <row r="326" spans="1:6" ht="15">
      <c r="A326" s="241" t="s">
        <v>296</v>
      </c>
      <c r="B326" s="108" t="s">
        <v>51</v>
      </c>
      <c r="C326" s="148" t="s">
        <v>43</v>
      </c>
      <c r="D326" s="112" t="s">
        <v>507</v>
      </c>
      <c r="E326" s="164"/>
      <c r="F326" s="290">
        <f>F327</f>
        <v>18190100</v>
      </c>
    </row>
    <row r="327" spans="1:6" ht="30.75">
      <c r="A327" s="239" t="s">
        <v>192</v>
      </c>
      <c r="B327" s="105" t="s">
        <v>51</v>
      </c>
      <c r="C327" s="147" t="s">
        <v>43</v>
      </c>
      <c r="D327" s="114" t="s">
        <v>297</v>
      </c>
      <c r="E327" s="167"/>
      <c r="F327" s="293">
        <f>F328+F329+F330</f>
        <v>18190100</v>
      </c>
    </row>
    <row r="328" spans="1:6" ht="62.25">
      <c r="A328" s="239" t="s">
        <v>54</v>
      </c>
      <c r="B328" s="105" t="s">
        <v>51</v>
      </c>
      <c r="C328" s="147" t="s">
        <v>43</v>
      </c>
      <c r="D328" s="114" t="s">
        <v>297</v>
      </c>
      <c r="E328" s="147">
        <v>100</v>
      </c>
      <c r="F328" s="293">
        <f>'Ведомственная 2019'!G443</f>
        <v>16455547</v>
      </c>
    </row>
    <row r="329" spans="1:6" ht="30.75">
      <c r="A329" s="239" t="s">
        <v>185</v>
      </c>
      <c r="B329" s="105" t="s">
        <v>51</v>
      </c>
      <c r="C329" s="147" t="s">
        <v>43</v>
      </c>
      <c r="D329" s="114" t="s">
        <v>297</v>
      </c>
      <c r="E329" s="147">
        <v>200</v>
      </c>
      <c r="F329" s="293">
        <f>'Ведомственная 2019'!G444</f>
        <v>1637517</v>
      </c>
    </row>
    <row r="330" spans="1:6" ht="15">
      <c r="A330" s="239" t="s">
        <v>306</v>
      </c>
      <c r="B330" s="105" t="s">
        <v>51</v>
      </c>
      <c r="C330" s="147" t="s">
        <v>43</v>
      </c>
      <c r="D330" s="114" t="s">
        <v>297</v>
      </c>
      <c r="E330" s="147">
        <v>800</v>
      </c>
      <c r="F330" s="293">
        <f>'Ведомственная 2019'!G445</f>
        <v>97036</v>
      </c>
    </row>
    <row r="331" spans="1:6" ht="30.75">
      <c r="A331" s="107" t="s">
        <v>38</v>
      </c>
      <c r="B331" s="257" t="s">
        <v>51</v>
      </c>
      <c r="C331" s="257" t="s">
        <v>43</v>
      </c>
      <c r="D331" s="117" t="s">
        <v>427</v>
      </c>
      <c r="E331" s="119"/>
      <c r="F331" s="290">
        <f>F332</f>
        <v>33000</v>
      </c>
    </row>
    <row r="332" spans="1:6" ht="30.75">
      <c r="A332" s="107" t="s">
        <v>5</v>
      </c>
      <c r="B332" s="257" t="s">
        <v>51</v>
      </c>
      <c r="C332" s="257" t="s">
        <v>43</v>
      </c>
      <c r="D332" s="117" t="s">
        <v>428</v>
      </c>
      <c r="E332" s="119"/>
      <c r="F332" s="290">
        <f>F333</f>
        <v>33000</v>
      </c>
    </row>
    <row r="333" spans="1:6" ht="108.75">
      <c r="A333" s="107" t="s">
        <v>663</v>
      </c>
      <c r="B333" s="257" t="s">
        <v>51</v>
      </c>
      <c r="C333" s="257" t="s">
        <v>43</v>
      </c>
      <c r="D333" s="112" t="s">
        <v>662</v>
      </c>
      <c r="E333" s="119"/>
      <c r="F333" s="290">
        <f>F334</f>
        <v>33000</v>
      </c>
    </row>
    <row r="334" spans="1:6" ht="15">
      <c r="A334" s="122" t="s">
        <v>326</v>
      </c>
      <c r="B334" s="105" t="s">
        <v>51</v>
      </c>
      <c r="C334" s="105" t="s">
        <v>43</v>
      </c>
      <c r="D334" s="114" t="s">
        <v>662</v>
      </c>
      <c r="E334" s="116">
        <v>500</v>
      </c>
      <c r="F334" s="293">
        <f>'Ведомственная 2019'!G252</f>
        <v>33000</v>
      </c>
    </row>
    <row r="335" spans="1:6" ht="15">
      <c r="A335" s="238" t="s">
        <v>186</v>
      </c>
      <c r="B335" s="108" t="s">
        <v>51</v>
      </c>
      <c r="C335" s="148" t="s">
        <v>46</v>
      </c>
      <c r="D335" s="164" t="s">
        <v>364</v>
      </c>
      <c r="E335" s="164"/>
      <c r="F335" s="290">
        <f>F336</f>
        <v>1571690</v>
      </c>
    </row>
    <row r="336" spans="1:6" ht="30.75">
      <c r="A336" s="126" t="s">
        <v>626</v>
      </c>
      <c r="B336" s="108" t="s">
        <v>51</v>
      </c>
      <c r="C336" s="148" t="s">
        <v>46</v>
      </c>
      <c r="D336" s="140" t="s">
        <v>447</v>
      </c>
      <c r="E336" s="127"/>
      <c r="F336" s="290">
        <f>F337</f>
        <v>1571690</v>
      </c>
    </row>
    <row r="337" spans="1:6" ht="62.25">
      <c r="A337" s="126" t="s">
        <v>629</v>
      </c>
      <c r="B337" s="108" t="s">
        <v>51</v>
      </c>
      <c r="C337" s="148" t="s">
        <v>46</v>
      </c>
      <c r="D337" s="112" t="s">
        <v>454</v>
      </c>
      <c r="E337" s="129"/>
      <c r="F337" s="290">
        <f>F338+F342</f>
        <v>1571690</v>
      </c>
    </row>
    <row r="338" spans="1:6" ht="30.75">
      <c r="A338" s="241" t="s">
        <v>298</v>
      </c>
      <c r="B338" s="108" t="s">
        <v>51</v>
      </c>
      <c r="C338" s="108" t="s">
        <v>46</v>
      </c>
      <c r="D338" s="112" t="s">
        <v>508</v>
      </c>
      <c r="E338" s="125"/>
      <c r="F338" s="290">
        <f>F339</f>
        <v>1518818</v>
      </c>
    </row>
    <row r="339" spans="1:6" ht="30.75">
      <c r="A339" s="239" t="s">
        <v>192</v>
      </c>
      <c r="B339" s="105" t="s">
        <v>51</v>
      </c>
      <c r="C339" s="105" t="s">
        <v>46</v>
      </c>
      <c r="D339" s="166" t="s">
        <v>299</v>
      </c>
      <c r="E339" s="125"/>
      <c r="F339" s="293">
        <f>F340+F341</f>
        <v>1518818</v>
      </c>
    </row>
    <row r="340" spans="1:6" ht="62.25">
      <c r="A340" s="239" t="s">
        <v>54</v>
      </c>
      <c r="B340" s="105" t="s">
        <v>51</v>
      </c>
      <c r="C340" s="105" t="s">
        <v>46</v>
      </c>
      <c r="D340" s="166" t="s">
        <v>299</v>
      </c>
      <c r="E340" s="124">
        <v>100</v>
      </c>
      <c r="F340" s="293">
        <f>'Ведомственная 2019'!G451</f>
        <v>1379418</v>
      </c>
    </row>
    <row r="341" spans="1:6" ht="30.75">
      <c r="A341" s="239" t="s">
        <v>185</v>
      </c>
      <c r="B341" s="105" t="s">
        <v>51</v>
      </c>
      <c r="C341" s="105" t="s">
        <v>46</v>
      </c>
      <c r="D341" s="166" t="s">
        <v>299</v>
      </c>
      <c r="E341" s="124">
        <v>200</v>
      </c>
      <c r="F341" s="293">
        <f>'Ведомственная 2019'!G452</f>
        <v>139400</v>
      </c>
    </row>
    <row r="342" spans="1:6" ht="30.75">
      <c r="A342" s="241" t="s">
        <v>300</v>
      </c>
      <c r="B342" s="108" t="s">
        <v>51</v>
      </c>
      <c r="C342" s="108" t="s">
        <v>46</v>
      </c>
      <c r="D342" s="112" t="s">
        <v>509</v>
      </c>
      <c r="E342" s="125"/>
      <c r="F342" s="290">
        <f>F343</f>
        <v>52872</v>
      </c>
    </row>
    <row r="343" spans="1:6" ht="49.5" customHeight="1">
      <c r="A343" s="239" t="s">
        <v>301</v>
      </c>
      <c r="B343" s="105" t="s">
        <v>51</v>
      </c>
      <c r="C343" s="105" t="s">
        <v>46</v>
      </c>
      <c r="D343" s="114" t="s">
        <v>534</v>
      </c>
      <c r="E343" s="124"/>
      <c r="F343" s="293">
        <f>F344</f>
        <v>52872</v>
      </c>
    </row>
    <row r="344" spans="1:6" ht="62.25">
      <c r="A344" s="239" t="s">
        <v>54</v>
      </c>
      <c r="B344" s="105" t="s">
        <v>51</v>
      </c>
      <c r="C344" s="105" t="s">
        <v>46</v>
      </c>
      <c r="D344" s="114" t="s">
        <v>534</v>
      </c>
      <c r="E344" s="124">
        <v>100</v>
      </c>
      <c r="F344" s="293">
        <f>'Ведомственная 2019'!G455</f>
        <v>52872</v>
      </c>
    </row>
    <row r="345" spans="1:6" ht="15">
      <c r="A345" s="238" t="s">
        <v>152</v>
      </c>
      <c r="B345" s="136" t="s">
        <v>48</v>
      </c>
      <c r="C345" s="137"/>
      <c r="D345" s="114"/>
      <c r="E345" s="116"/>
      <c r="F345" s="290">
        <f aca="true" t="shared" si="0" ref="F345:F350">F346</f>
        <v>344159</v>
      </c>
    </row>
    <row r="346" spans="1:6" ht="15">
      <c r="A346" s="238" t="s">
        <v>119</v>
      </c>
      <c r="B346" s="136" t="s">
        <v>48</v>
      </c>
      <c r="C346" s="108" t="s">
        <v>50</v>
      </c>
      <c r="D346" s="114"/>
      <c r="E346" s="116"/>
      <c r="F346" s="290">
        <f t="shared" si="0"/>
        <v>344159</v>
      </c>
    </row>
    <row r="347" spans="1:6" ht="62.25">
      <c r="A347" s="238" t="s">
        <v>766</v>
      </c>
      <c r="B347" s="136" t="s">
        <v>48</v>
      </c>
      <c r="C347" s="108" t="s">
        <v>50</v>
      </c>
      <c r="D347" s="117" t="s">
        <v>425</v>
      </c>
      <c r="E347" s="119"/>
      <c r="F347" s="290">
        <f t="shared" si="0"/>
        <v>344159</v>
      </c>
    </row>
    <row r="348" spans="1:6" ht="108.75">
      <c r="A348" s="238" t="s">
        <v>767</v>
      </c>
      <c r="B348" s="136" t="s">
        <v>48</v>
      </c>
      <c r="C348" s="108" t="s">
        <v>50</v>
      </c>
      <c r="D348" s="117" t="s">
        <v>426</v>
      </c>
      <c r="E348" s="108"/>
      <c r="F348" s="290">
        <f t="shared" si="0"/>
        <v>344159</v>
      </c>
    </row>
    <row r="349" spans="1:6" ht="62.25">
      <c r="A349" s="238" t="s">
        <v>768</v>
      </c>
      <c r="B349" s="136" t="s">
        <v>48</v>
      </c>
      <c r="C349" s="108" t="s">
        <v>50</v>
      </c>
      <c r="D349" s="117" t="s">
        <v>510</v>
      </c>
      <c r="E349" s="108"/>
      <c r="F349" s="290">
        <f t="shared" si="0"/>
        <v>344159</v>
      </c>
    </row>
    <row r="350" spans="1:6" ht="30.75">
      <c r="A350" s="146" t="s">
        <v>769</v>
      </c>
      <c r="B350" s="136" t="s">
        <v>48</v>
      </c>
      <c r="C350" s="108" t="s">
        <v>50</v>
      </c>
      <c r="D350" s="117" t="s">
        <v>153</v>
      </c>
      <c r="E350" s="108"/>
      <c r="F350" s="290">
        <f t="shared" si="0"/>
        <v>344159</v>
      </c>
    </row>
    <row r="351" spans="1:6" ht="30.75">
      <c r="A351" s="239" t="s">
        <v>185</v>
      </c>
      <c r="B351" s="137" t="s">
        <v>48</v>
      </c>
      <c r="C351" s="105" t="s">
        <v>50</v>
      </c>
      <c r="D351" s="134" t="s">
        <v>153</v>
      </c>
      <c r="E351" s="116">
        <v>200</v>
      </c>
      <c r="F351" s="293">
        <f>'Ведомственная 2019'!G259</f>
        <v>344159</v>
      </c>
    </row>
    <row r="352" spans="1:6" ht="15">
      <c r="A352" s="238" t="s">
        <v>198</v>
      </c>
      <c r="B352" s="108" t="s">
        <v>52</v>
      </c>
      <c r="C352" s="105"/>
      <c r="D352" s="164"/>
      <c r="E352" s="164"/>
      <c r="F352" s="290">
        <f>F353+F359+F386+F402</f>
        <v>24623294</v>
      </c>
    </row>
    <row r="353" spans="1:6" ht="15">
      <c r="A353" s="238" t="s">
        <v>188</v>
      </c>
      <c r="B353" s="108" t="s">
        <v>52</v>
      </c>
      <c r="C353" s="148" t="s">
        <v>43</v>
      </c>
      <c r="D353" s="164"/>
      <c r="E353" s="164"/>
      <c r="F353" s="290">
        <f>F355</f>
        <v>664490</v>
      </c>
    </row>
    <row r="354" spans="1:6" ht="39" customHeight="1">
      <c r="A354" s="126" t="s">
        <v>593</v>
      </c>
      <c r="B354" s="108" t="s">
        <v>52</v>
      </c>
      <c r="C354" s="148" t="s">
        <v>43</v>
      </c>
      <c r="D354" s="140" t="s">
        <v>434</v>
      </c>
      <c r="E354" s="148"/>
      <c r="F354" s="290">
        <f>F355</f>
        <v>664490</v>
      </c>
    </row>
    <row r="355" spans="1:6" ht="62.25">
      <c r="A355" s="126" t="s">
        <v>630</v>
      </c>
      <c r="B355" s="108" t="s">
        <v>52</v>
      </c>
      <c r="C355" s="148" t="s">
        <v>43</v>
      </c>
      <c r="D355" s="140" t="s">
        <v>452</v>
      </c>
      <c r="E355" s="164"/>
      <c r="F355" s="290">
        <f>F356</f>
        <v>664490</v>
      </c>
    </row>
    <row r="356" spans="1:6" ht="30.75">
      <c r="A356" s="241" t="s">
        <v>243</v>
      </c>
      <c r="B356" s="108" t="s">
        <v>52</v>
      </c>
      <c r="C356" s="148" t="s">
        <v>43</v>
      </c>
      <c r="D356" s="140" t="s">
        <v>511</v>
      </c>
      <c r="E356" s="164"/>
      <c r="F356" s="290">
        <f>F357</f>
        <v>664490</v>
      </c>
    </row>
    <row r="357" spans="1:6" ht="30.75">
      <c r="A357" s="240" t="s">
        <v>317</v>
      </c>
      <c r="B357" s="105" t="s">
        <v>52</v>
      </c>
      <c r="C357" s="147" t="s">
        <v>43</v>
      </c>
      <c r="D357" s="166" t="s">
        <v>244</v>
      </c>
      <c r="E357" s="167"/>
      <c r="F357" s="293">
        <f>F358</f>
        <v>664490</v>
      </c>
    </row>
    <row r="358" spans="1:6" ht="15">
      <c r="A358" s="239" t="s">
        <v>327</v>
      </c>
      <c r="B358" s="105" t="s">
        <v>52</v>
      </c>
      <c r="C358" s="147" t="s">
        <v>43</v>
      </c>
      <c r="D358" s="166" t="s">
        <v>244</v>
      </c>
      <c r="E358" s="147">
        <v>300</v>
      </c>
      <c r="F358" s="293">
        <f>'Ведомственная 2019'!G266</f>
        <v>664490</v>
      </c>
    </row>
    <row r="359" spans="1:6" ht="15">
      <c r="A359" s="238" t="s">
        <v>328</v>
      </c>
      <c r="B359" s="108" t="s">
        <v>52</v>
      </c>
      <c r="C359" s="148" t="s">
        <v>45</v>
      </c>
      <c r="D359" s="164"/>
      <c r="E359" s="164"/>
      <c r="F359" s="290">
        <f>F365+F381+F360</f>
        <v>15750123</v>
      </c>
    </row>
    <row r="360" spans="1:6" ht="30.75">
      <c r="A360" s="126" t="s">
        <v>626</v>
      </c>
      <c r="B360" s="108" t="s">
        <v>52</v>
      </c>
      <c r="C360" s="148" t="s">
        <v>45</v>
      </c>
      <c r="D360" s="140" t="s">
        <v>447</v>
      </c>
      <c r="E360" s="164"/>
      <c r="F360" s="290">
        <f>F361</f>
        <v>1131433</v>
      </c>
    </row>
    <row r="361" spans="1:6" ht="62.25">
      <c r="A361" s="126" t="s">
        <v>629</v>
      </c>
      <c r="B361" s="108" t="s">
        <v>52</v>
      </c>
      <c r="C361" s="148" t="s">
        <v>45</v>
      </c>
      <c r="D361" s="112" t="s">
        <v>454</v>
      </c>
      <c r="E361" s="164"/>
      <c r="F361" s="290">
        <f>F362</f>
        <v>1131433</v>
      </c>
    </row>
    <row r="362" spans="1:6" ht="30.75">
      <c r="A362" s="241" t="s">
        <v>300</v>
      </c>
      <c r="B362" s="108" t="s">
        <v>52</v>
      </c>
      <c r="C362" s="148" t="s">
        <v>45</v>
      </c>
      <c r="D362" s="112" t="s">
        <v>509</v>
      </c>
      <c r="E362" s="164"/>
      <c r="F362" s="290">
        <f>F363</f>
        <v>1131433</v>
      </c>
    </row>
    <row r="363" spans="1:6" ht="46.5">
      <c r="A363" s="195" t="s">
        <v>28</v>
      </c>
      <c r="B363" s="105" t="s">
        <v>52</v>
      </c>
      <c r="C363" s="147" t="s">
        <v>45</v>
      </c>
      <c r="D363" s="114" t="s">
        <v>535</v>
      </c>
      <c r="E363" s="167"/>
      <c r="F363" s="293">
        <f>F364</f>
        <v>1131433</v>
      </c>
    </row>
    <row r="364" spans="1:6" ht="15">
      <c r="A364" s="239" t="s">
        <v>327</v>
      </c>
      <c r="B364" s="105" t="s">
        <v>52</v>
      </c>
      <c r="C364" s="147" t="s">
        <v>45</v>
      </c>
      <c r="D364" s="114" t="s">
        <v>535</v>
      </c>
      <c r="E364" s="147">
        <v>300</v>
      </c>
      <c r="F364" s="293">
        <f>'Ведомственная 2019'!G462</f>
        <v>1131433</v>
      </c>
    </row>
    <row r="365" spans="1:6" ht="33.75" customHeight="1">
      <c r="A365" s="126" t="s">
        <v>593</v>
      </c>
      <c r="B365" s="108" t="s">
        <v>52</v>
      </c>
      <c r="C365" s="148" t="s">
        <v>45</v>
      </c>
      <c r="D365" s="140" t="s">
        <v>434</v>
      </c>
      <c r="E365" s="127"/>
      <c r="F365" s="290">
        <f>F366</f>
        <v>6090728</v>
      </c>
    </row>
    <row r="366" spans="1:6" ht="62.25">
      <c r="A366" s="126" t="s">
        <v>630</v>
      </c>
      <c r="B366" s="108" t="s">
        <v>52</v>
      </c>
      <c r="C366" s="148" t="s">
        <v>45</v>
      </c>
      <c r="D366" s="140" t="s">
        <v>452</v>
      </c>
      <c r="E366" s="127"/>
      <c r="F366" s="290">
        <f>F367</f>
        <v>6090728</v>
      </c>
    </row>
    <row r="367" spans="1:6" ht="30.75">
      <c r="A367" s="241" t="s">
        <v>243</v>
      </c>
      <c r="B367" s="108" t="s">
        <v>52</v>
      </c>
      <c r="C367" s="148" t="s">
        <v>45</v>
      </c>
      <c r="D367" s="112" t="s">
        <v>511</v>
      </c>
      <c r="E367" s="125"/>
      <c r="F367" s="290">
        <f>F368+F371+F374</f>
        <v>6090728</v>
      </c>
    </row>
    <row r="368" spans="1:6" ht="46.5">
      <c r="A368" s="239" t="s">
        <v>266</v>
      </c>
      <c r="B368" s="105" t="s">
        <v>52</v>
      </c>
      <c r="C368" s="147" t="s">
        <v>45</v>
      </c>
      <c r="D368" s="128" t="s">
        <v>268</v>
      </c>
      <c r="E368" s="124"/>
      <c r="F368" s="293">
        <f>F369+F370</f>
        <v>84554</v>
      </c>
    </row>
    <row r="369" spans="1:6" ht="30.75">
      <c r="A369" s="239" t="s">
        <v>185</v>
      </c>
      <c r="B369" s="105" t="s">
        <v>52</v>
      </c>
      <c r="C369" s="147" t="s">
        <v>45</v>
      </c>
      <c r="D369" s="128" t="s">
        <v>268</v>
      </c>
      <c r="E369" s="116">
        <v>200</v>
      </c>
      <c r="F369" s="293">
        <f>'Ведомственная 2019'!G311</f>
        <v>1700</v>
      </c>
    </row>
    <row r="370" spans="1:6" ht="15">
      <c r="A370" s="239" t="s">
        <v>327</v>
      </c>
      <c r="B370" s="105" t="s">
        <v>52</v>
      </c>
      <c r="C370" s="147" t="s">
        <v>45</v>
      </c>
      <c r="D370" s="128" t="s">
        <v>268</v>
      </c>
      <c r="E370" s="116">
        <v>300</v>
      </c>
      <c r="F370" s="293">
        <f>'Ведомственная 2019'!G312</f>
        <v>82854</v>
      </c>
    </row>
    <row r="371" spans="1:6" ht="32.25" customHeight="1">
      <c r="A371" s="195" t="s">
        <v>304</v>
      </c>
      <c r="B371" s="105" t="s">
        <v>52</v>
      </c>
      <c r="C371" s="147" t="s">
        <v>45</v>
      </c>
      <c r="D371" s="128" t="s">
        <v>269</v>
      </c>
      <c r="E371" s="124"/>
      <c r="F371" s="293">
        <f>F372+F373</f>
        <v>176251</v>
      </c>
    </row>
    <row r="372" spans="1:6" ht="30.75">
      <c r="A372" s="239" t="s">
        <v>185</v>
      </c>
      <c r="B372" s="105" t="s">
        <v>52</v>
      </c>
      <c r="C372" s="147" t="s">
        <v>45</v>
      </c>
      <c r="D372" s="128" t="s">
        <v>269</v>
      </c>
      <c r="E372" s="124">
        <v>200</v>
      </c>
      <c r="F372" s="293">
        <f>'Ведомственная 2019'!G314</f>
        <v>3100</v>
      </c>
    </row>
    <row r="373" spans="1:6" ht="15">
      <c r="A373" s="239" t="s">
        <v>327</v>
      </c>
      <c r="B373" s="105" t="s">
        <v>52</v>
      </c>
      <c r="C373" s="147" t="s">
        <v>45</v>
      </c>
      <c r="D373" s="128" t="s">
        <v>269</v>
      </c>
      <c r="E373" s="116">
        <v>300</v>
      </c>
      <c r="F373" s="293">
        <f>'Ведомственная 2019'!G315</f>
        <v>173151</v>
      </c>
    </row>
    <row r="374" spans="1:6" ht="30.75">
      <c r="A374" s="239" t="s">
        <v>319</v>
      </c>
      <c r="B374" s="105" t="s">
        <v>52</v>
      </c>
      <c r="C374" s="147" t="s">
        <v>45</v>
      </c>
      <c r="D374" s="128" t="s">
        <v>270</v>
      </c>
      <c r="E374" s="124"/>
      <c r="F374" s="293">
        <f>F375+F378</f>
        <v>5829923</v>
      </c>
    </row>
    <row r="375" spans="1:6" ht="15">
      <c r="A375" s="195" t="s">
        <v>16</v>
      </c>
      <c r="B375" s="105" t="s">
        <v>52</v>
      </c>
      <c r="C375" s="147" t="s">
        <v>45</v>
      </c>
      <c r="D375" s="128" t="s">
        <v>271</v>
      </c>
      <c r="E375" s="124"/>
      <c r="F375" s="293">
        <f>F376+F377</f>
        <v>4655639</v>
      </c>
    </row>
    <row r="376" spans="1:6" ht="30.75">
      <c r="A376" s="239" t="s">
        <v>185</v>
      </c>
      <c r="B376" s="105" t="s">
        <v>52</v>
      </c>
      <c r="C376" s="147" t="s">
        <v>45</v>
      </c>
      <c r="D376" s="128" t="s">
        <v>271</v>
      </c>
      <c r="E376" s="116">
        <v>200</v>
      </c>
      <c r="F376" s="293">
        <f>'Ведомственная 2019'!G318</f>
        <v>84500</v>
      </c>
    </row>
    <row r="377" spans="1:6" ht="15">
      <c r="A377" s="239" t="s">
        <v>327</v>
      </c>
      <c r="B377" s="105" t="s">
        <v>52</v>
      </c>
      <c r="C377" s="147" t="s">
        <v>45</v>
      </c>
      <c r="D377" s="128" t="s">
        <v>271</v>
      </c>
      <c r="E377" s="116">
        <v>300</v>
      </c>
      <c r="F377" s="293">
        <f>'Ведомственная 2019'!G319</f>
        <v>4571139</v>
      </c>
    </row>
    <row r="378" spans="1:6" ht="15">
      <c r="A378" s="195" t="s">
        <v>56</v>
      </c>
      <c r="B378" s="105" t="s">
        <v>52</v>
      </c>
      <c r="C378" s="147" t="s">
        <v>45</v>
      </c>
      <c r="D378" s="128" t="s">
        <v>272</v>
      </c>
      <c r="E378" s="124"/>
      <c r="F378" s="293">
        <f>F379+F380</f>
        <v>1174284</v>
      </c>
    </row>
    <row r="379" spans="1:6" ht="30.75">
      <c r="A379" s="239" t="s">
        <v>185</v>
      </c>
      <c r="B379" s="105" t="s">
        <v>52</v>
      </c>
      <c r="C379" s="147" t="s">
        <v>45</v>
      </c>
      <c r="D379" s="128" t="s">
        <v>272</v>
      </c>
      <c r="E379" s="116">
        <v>200</v>
      </c>
      <c r="F379" s="293">
        <f>'Ведомственная 2019'!G321</f>
        <v>20900</v>
      </c>
    </row>
    <row r="380" spans="1:6" ht="15">
      <c r="A380" s="239" t="s">
        <v>327</v>
      </c>
      <c r="B380" s="105" t="s">
        <v>52</v>
      </c>
      <c r="C380" s="147" t="s">
        <v>45</v>
      </c>
      <c r="D380" s="128" t="s">
        <v>272</v>
      </c>
      <c r="E380" s="116">
        <v>300</v>
      </c>
      <c r="F380" s="293">
        <f>'Ведомственная 2019'!G322</f>
        <v>1153384</v>
      </c>
    </row>
    <row r="381" spans="1:6" ht="30.75">
      <c r="A381" s="126" t="s">
        <v>618</v>
      </c>
      <c r="B381" s="108" t="s">
        <v>52</v>
      </c>
      <c r="C381" s="148" t="s">
        <v>45</v>
      </c>
      <c r="D381" s="140" t="s">
        <v>445</v>
      </c>
      <c r="E381" s="164"/>
      <c r="F381" s="290">
        <f>F382</f>
        <v>8527962</v>
      </c>
    </row>
    <row r="382" spans="1:6" ht="62.25">
      <c r="A382" s="126" t="s">
        <v>619</v>
      </c>
      <c r="B382" s="108" t="s">
        <v>52</v>
      </c>
      <c r="C382" s="148" t="s">
        <v>45</v>
      </c>
      <c r="D382" s="140" t="s">
        <v>453</v>
      </c>
      <c r="E382" s="164"/>
      <c r="F382" s="290">
        <f>F383</f>
        <v>8527962</v>
      </c>
    </row>
    <row r="383" spans="1:6" ht="46.5">
      <c r="A383" s="241" t="s">
        <v>282</v>
      </c>
      <c r="B383" s="108" t="s">
        <v>52</v>
      </c>
      <c r="C383" s="148" t="s">
        <v>45</v>
      </c>
      <c r="D383" s="126" t="s">
        <v>512</v>
      </c>
      <c r="E383" s="164"/>
      <c r="F383" s="290">
        <f>F384</f>
        <v>8527962</v>
      </c>
    </row>
    <row r="384" spans="1:6" ht="78">
      <c r="A384" s="195" t="s">
        <v>27</v>
      </c>
      <c r="B384" s="105" t="s">
        <v>52</v>
      </c>
      <c r="C384" s="147" t="s">
        <v>45</v>
      </c>
      <c r="D384" s="128" t="s">
        <v>283</v>
      </c>
      <c r="E384" s="167"/>
      <c r="F384" s="293">
        <f>F385</f>
        <v>8527962</v>
      </c>
    </row>
    <row r="385" spans="1:6" ht="15">
      <c r="A385" s="239" t="s">
        <v>327</v>
      </c>
      <c r="B385" s="105" t="s">
        <v>52</v>
      </c>
      <c r="C385" s="147" t="s">
        <v>45</v>
      </c>
      <c r="D385" s="128" t="s">
        <v>283</v>
      </c>
      <c r="E385" s="147">
        <v>300</v>
      </c>
      <c r="F385" s="293">
        <f>'Ведомственная 2019'!G423</f>
        <v>8527962</v>
      </c>
    </row>
    <row r="386" spans="1:6" ht="15">
      <c r="A386" s="238" t="s">
        <v>199</v>
      </c>
      <c r="B386" s="108" t="s">
        <v>52</v>
      </c>
      <c r="C386" s="148" t="s">
        <v>46</v>
      </c>
      <c r="D386" s="164"/>
      <c r="E386" s="164"/>
      <c r="F386" s="290">
        <f>F387+F397</f>
        <v>6455481</v>
      </c>
    </row>
    <row r="387" spans="1:6" ht="36" customHeight="1">
      <c r="A387" s="126" t="s">
        <v>593</v>
      </c>
      <c r="B387" s="108" t="s">
        <v>52</v>
      </c>
      <c r="C387" s="148" t="s">
        <v>46</v>
      </c>
      <c r="D387" s="140" t="s">
        <v>434</v>
      </c>
      <c r="E387" s="148"/>
      <c r="F387" s="290">
        <f>F388+F393</f>
        <v>6086652</v>
      </c>
    </row>
    <row r="388" spans="1:6" ht="62.25">
      <c r="A388" s="126" t="s">
        <v>630</v>
      </c>
      <c r="B388" s="108" t="s">
        <v>52</v>
      </c>
      <c r="C388" s="148" t="s">
        <v>46</v>
      </c>
      <c r="D388" s="140" t="s">
        <v>452</v>
      </c>
      <c r="E388" s="148"/>
      <c r="F388" s="290">
        <f>F389</f>
        <v>2073901</v>
      </c>
    </row>
    <row r="389" spans="1:6" ht="30.75">
      <c r="A389" s="241" t="s">
        <v>243</v>
      </c>
      <c r="B389" s="108" t="s">
        <v>52</v>
      </c>
      <c r="C389" s="148" t="s">
        <v>46</v>
      </c>
      <c r="D389" s="112" t="s">
        <v>511</v>
      </c>
      <c r="E389" s="125"/>
      <c r="F389" s="290">
        <f>F390</f>
        <v>2073901</v>
      </c>
    </row>
    <row r="390" spans="1:6" ht="15">
      <c r="A390" s="238" t="s">
        <v>312</v>
      </c>
      <c r="B390" s="108" t="s">
        <v>52</v>
      </c>
      <c r="C390" s="148" t="s">
        <v>46</v>
      </c>
      <c r="D390" s="126" t="s">
        <v>267</v>
      </c>
      <c r="E390" s="127"/>
      <c r="F390" s="290">
        <f>F391+F392</f>
        <v>2073901</v>
      </c>
    </row>
    <row r="391" spans="1:6" ht="30.75">
      <c r="A391" s="239" t="s">
        <v>185</v>
      </c>
      <c r="B391" s="105" t="s">
        <v>52</v>
      </c>
      <c r="C391" s="147" t="s">
        <v>46</v>
      </c>
      <c r="D391" s="128" t="s">
        <v>267</v>
      </c>
      <c r="E391" s="116">
        <v>200</v>
      </c>
      <c r="F391" s="293">
        <f>'Ведомственная 2019'!G328</f>
        <v>550</v>
      </c>
    </row>
    <row r="392" spans="1:6" ht="15">
      <c r="A392" s="239" t="s">
        <v>327</v>
      </c>
      <c r="B392" s="105" t="s">
        <v>52</v>
      </c>
      <c r="C392" s="147" t="s">
        <v>46</v>
      </c>
      <c r="D392" s="128" t="s">
        <v>267</v>
      </c>
      <c r="E392" s="116">
        <v>300</v>
      </c>
      <c r="F392" s="293">
        <f>'Ведомственная 2019'!G329</f>
        <v>2073351</v>
      </c>
    </row>
    <row r="393" spans="1:6" ht="78">
      <c r="A393" s="126" t="s">
        <v>596</v>
      </c>
      <c r="B393" s="108" t="s">
        <v>52</v>
      </c>
      <c r="C393" s="148" t="s">
        <v>46</v>
      </c>
      <c r="D393" s="140" t="s">
        <v>451</v>
      </c>
      <c r="E393" s="164"/>
      <c r="F393" s="290">
        <f>F394</f>
        <v>4012751</v>
      </c>
    </row>
    <row r="394" spans="1:6" ht="62.25">
      <c r="A394" s="238" t="s">
        <v>245</v>
      </c>
      <c r="B394" s="108" t="s">
        <v>52</v>
      </c>
      <c r="C394" s="148" t="s">
        <v>46</v>
      </c>
      <c r="D394" s="112" t="s">
        <v>513</v>
      </c>
      <c r="E394" s="164"/>
      <c r="F394" s="290">
        <f>F395</f>
        <v>4012751</v>
      </c>
    </row>
    <row r="395" spans="1:6" ht="30.75">
      <c r="A395" s="195" t="s">
        <v>200</v>
      </c>
      <c r="B395" s="105" t="s">
        <v>52</v>
      </c>
      <c r="C395" s="147" t="s">
        <v>46</v>
      </c>
      <c r="D395" s="128" t="s">
        <v>246</v>
      </c>
      <c r="E395" s="167"/>
      <c r="F395" s="293">
        <f>F396</f>
        <v>4012751</v>
      </c>
    </row>
    <row r="396" spans="1:6" ht="15">
      <c r="A396" s="239" t="s">
        <v>327</v>
      </c>
      <c r="B396" s="105" t="s">
        <v>52</v>
      </c>
      <c r="C396" s="147" t="s">
        <v>46</v>
      </c>
      <c r="D396" s="128" t="s">
        <v>246</v>
      </c>
      <c r="E396" s="147">
        <v>300</v>
      </c>
      <c r="F396" s="293">
        <f>'Ведомственная 2019'!G272</f>
        <v>4012751</v>
      </c>
    </row>
    <row r="397" spans="1:6" ht="30.75">
      <c r="A397" s="126" t="s">
        <v>618</v>
      </c>
      <c r="B397" s="108" t="s">
        <v>52</v>
      </c>
      <c r="C397" s="148" t="s">
        <v>46</v>
      </c>
      <c r="D397" s="140" t="s">
        <v>445</v>
      </c>
      <c r="E397" s="164"/>
      <c r="F397" s="290">
        <f>F398</f>
        <v>368829</v>
      </c>
    </row>
    <row r="398" spans="1:6" ht="62.25">
      <c r="A398" s="126" t="s">
        <v>631</v>
      </c>
      <c r="B398" s="108" t="s">
        <v>52</v>
      </c>
      <c r="C398" s="148" t="s">
        <v>46</v>
      </c>
      <c r="D398" s="140" t="s">
        <v>453</v>
      </c>
      <c r="E398" s="164"/>
      <c r="F398" s="290">
        <f>F399</f>
        <v>368829</v>
      </c>
    </row>
    <row r="399" spans="1:6" ht="30.75">
      <c r="A399" s="241" t="s">
        <v>276</v>
      </c>
      <c r="B399" s="108" t="s">
        <v>52</v>
      </c>
      <c r="C399" s="148" t="s">
        <v>46</v>
      </c>
      <c r="D399" s="112" t="s">
        <v>496</v>
      </c>
      <c r="E399" s="164"/>
      <c r="F399" s="290">
        <f>F400</f>
        <v>368829</v>
      </c>
    </row>
    <row r="400" spans="1:6" ht="15">
      <c r="A400" s="239" t="s">
        <v>40</v>
      </c>
      <c r="B400" s="105" t="s">
        <v>52</v>
      </c>
      <c r="C400" s="147" t="s">
        <v>46</v>
      </c>
      <c r="D400" s="128" t="s">
        <v>293</v>
      </c>
      <c r="E400" s="167"/>
      <c r="F400" s="293">
        <f>F401</f>
        <v>368829</v>
      </c>
    </row>
    <row r="401" spans="1:6" ht="15">
      <c r="A401" s="239" t="s">
        <v>327</v>
      </c>
      <c r="B401" s="105" t="s">
        <v>52</v>
      </c>
      <c r="C401" s="147" t="s">
        <v>46</v>
      </c>
      <c r="D401" s="128" t="s">
        <v>293</v>
      </c>
      <c r="E401" s="147" t="s">
        <v>370</v>
      </c>
      <c r="F401" s="293">
        <f>'Ведомственная 2019'!G429</f>
        <v>368829</v>
      </c>
    </row>
    <row r="402" spans="1:6" ht="15">
      <c r="A402" s="238" t="s">
        <v>57</v>
      </c>
      <c r="B402" s="108" t="s">
        <v>52</v>
      </c>
      <c r="C402" s="148" t="s">
        <v>49</v>
      </c>
      <c r="D402" s="164"/>
      <c r="E402" s="164"/>
      <c r="F402" s="290">
        <f>F403+F409</f>
        <v>1753200</v>
      </c>
    </row>
    <row r="403" spans="1:6" ht="31.5" customHeight="1">
      <c r="A403" s="126" t="s">
        <v>593</v>
      </c>
      <c r="B403" s="108" t="s">
        <v>52</v>
      </c>
      <c r="C403" s="148" t="s">
        <v>49</v>
      </c>
      <c r="D403" s="140" t="s">
        <v>434</v>
      </c>
      <c r="E403" s="148"/>
      <c r="F403" s="290">
        <f>F404</f>
        <v>1461000</v>
      </c>
    </row>
    <row r="404" spans="1:6" ht="78">
      <c r="A404" s="126" t="s">
        <v>632</v>
      </c>
      <c r="B404" s="108" t="s">
        <v>52</v>
      </c>
      <c r="C404" s="148" t="s">
        <v>49</v>
      </c>
      <c r="D404" s="140" t="s">
        <v>450</v>
      </c>
      <c r="E404" s="164"/>
      <c r="F404" s="290">
        <f>F405</f>
        <v>1461000</v>
      </c>
    </row>
    <row r="405" spans="1:6" ht="46.5">
      <c r="A405" s="241" t="s">
        <v>247</v>
      </c>
      <c r="B405" s="108" t="s">
        <v>52</v>
      </c>
      <c r="C405" s="148" t="s">
        <v>49</v>
      </c>
      <c r="D405" s="112" t="s">
        <v>514</v>
      </c>
      <c r="E405" s="164"/>
      <c r="F405" s="290">
        <f>F406</f>
        <v>1461000</v>
      </c>
    </row>
    <row r="406" spans="1:6" ht="46.5">
      <c r="A406" s="195" t="s">
        <v>23</v>
      </c>
      <c r="B406" s="105" t="s">
        <v>52</v>
      </c>
      <c r="C406" s="147" t="s">
        <v>49</v>
      </c>
      <c r="D406" s="114" t="s">
        <v>248</v>
      </c>
      <c r="E406" s="167"/>
      <c r="F406" s="293">
        <f>F407+F408</f>
        <v>1461000</v>
      </c>
    </row>
    <row r="407" spans="1:6" ht="62.25">
      <c r="A407" s="239" t="s">
        <v>54</v>
      </c>
      <c r="B407" s="105" t="s">
        <v>52</v>
      </c>
      <c r="C407" s="147" t="s">
        <v>49</v>
      </c>
      <c r="D407" s="114" t="s">
        <v>248</v>
      </c>
      <c r="E407" s="147">
        <v>100</v>
      </c>
      <c r="F407" s="293">
        <f>'Ведомственная 2019'!G278</f>
        <v>1396819</v>
      </c>
    </row>
    <row r="408" spans="1:6" ht="30.75">
      <c r="A408" s="239" t="s">
        <v>185</v>
      </c>
      <c r="B408" s="105" t="s">
        <v>52</v>
      </c>
      <c r="C408" s="147" t="s">
        <v>49</v>
      </c>
      <c r="D408" s="114" t="s">
        <v>248</v>
      </c>
      <c r="E408" s="147">
        <v>200</v>
      </c>
      <c r="F408" s="293">
        <f>'Ведомственная 2019'!G279</f>
        <v>64181</v>
      </c>
    </row>
    <row r="409" spans="1:6" ht="46.5">
      <c r="A409" s="126" t="s">
        <v>633</v>
      </c>
      <c r="B409" s="108" t="s">
        <v>52</v>
      </c>
      <c r="C409" s="108" t="s">
        <v>49</v>
      </c>
      <c r="D409" s="140" t="s">
        <v>441</v>
      </c>
      <c r="E409" s="148"/>
      <c r="F409" s="290">
        <f>F410</f>
        <v>292200</v>
      </c>
    </row>
    <row r="410" spans="1:6" ht="62.25">
      <c r="A410" s="126" t="s">
        <v>634</v>
      </c>
      <c r="B410" s="108" t="s">
        <v>52</v>
      </c>
      <c r="C410" s="108" t="s">
        <v>49</v>
      </c>
      <c r="D410" s="140" t="s">
        <v>518</v>
      </c>
      <c r="E410" s="164"/>
      <c r="F410" s="290">
        <f>F411</f>
        <v>292200</v>
      </c>
    </row>
    <row r="411" spans="1:6" ht="33.75" customHeight="1">
      <c r="A411" s="126" t="s">
        <v>249</v>
      </c>
      <c r="B411" s="108" t="s">
        <v>52</v>
      </c>
      <c r="C411" s="108" t="s">
        <v>49</v>
      </c>
      <c r="D411" s="112" t="s">
        <v>521</v>
      </c>
      <c r="E411" s="164"/>
      <c r="F411" s="290">
        <f>F412</f>
        <v>292200</v>
      </c>
    </row>
    <row r="412" spans="1:6" ht="46.5">
      <c r="A412" s="240" t="s">
        <v>354</v>
      </c>
      <c r="B412" s="105" t="s">
        <v>52</v>
      </c>
      <c r="C412" s="105" t="s">
        <v>49</v>
      </c>
      <c r="D412" s="128" t="s">
        <v>250</v>
      </c>
      <c r="E412" s="167"/>
      <c r="F412" s="293">
        <f>F413+F414</f>
        <v>292200</v>
      </c>
    </row>
    <row r="413" spans="1:6" ht="62.25">
      <c r="A413" s="239" t="s">
        <v>54</v>
      </c>
      <c r="B413" s="105" t="s">
        <v>52</v>
      </c>
      <c r="C413" s="105" t="s">
        <v>49</v>
      </c>
      <c r="D413" s="128" t="s">
        <v>250</v>
      </c>
      <c r="E413" s="147">
        <v>100</v>
      </c>
      <c r="F413" s="293">
        <f>'Ведомственная 2019'!G284</f>
        <v>290961</v>
      </c>
    </row>
    <row r="414" spans="1:6" ht="30.75">
      <c r="A414" s="239" t="s">
        <v>185</v>
      </c>
      <c r="B414" s="105" t="s">
        <v>52</v>
      </c>
      <c r="C414" s="105" t="s">
        <v>49</v>
      </c>
      <c r="D414" s="128" t="s">
        <v>250</v>
      </c>
      <c r="E414" s="147">
        <v>200</v>
      </c>
      <c r="F414" s="293">
        <f>'Ведомственная 2019'!G285</f>
        <v>1239</v>
      </c>
    </row>
    <row r="415" spans="1:6" ht="15">
      <c r="A415" s="238" t="s">
        <v>35</v>
      </c>
      <c r="B415" s="136" t="s">
        <v>303</v>
      </c>
      <c r="C415" s="164" t="s">
        <v>364</v>
      </c>
      <c r="D415" s="164" t="s">
        <v>364</v>
      </c>
      <c r="E415" s="164"/>
      <c r="F415" s="290">
        <f aca="true" t="shared" si="1" ref="F415:F420">F416</f>
        <v>254900</v>
      </c>
    </row>
    <row r="416" spans="1:6" ht="15">
      <c r="A416" s="238" t="s">
        <v>36</v>
      </c>
      <c r="B416" s="108" t="s">
        <v>303</v>
      </c>
      <c r="C416" s="148" t="s">
        <v>43</v>
      </c>
      <c r="D416" s="164" t="s">
        <v>364</v>
      </c>
      <c r="E416" s="164"/>
      <c r="F416" s="290">
        <f t="shared" si="1"/>
        <v>254900</v>
      </c>
    </row>
    <row r="417" spans="1:6" ht="65.25" customHeight="1">
      <c r="A417" s="126" t="s">
        <v>621</v>
      </c>
      <c r="B417" s="108" t="s">
        <v>303</v>
      </c>
      <c r="C417" s="108" t="s">
        <v>43</v>
      </c>
      <c r="D417" s="140" t="s">
        <v>446</v>
      </c>
      <c r="E417" s="127"/>
      <c r="F417" s="290">
        <f t="shared" si="1"/>
        <v>254900</v>
      </c>
    </row>
    <row r="418" spans="1:6" ht="93">
      <c r="A418" s="238" t="s">
        <v>635</v>
      </c>
      <c r="B418" s="108" t="s">
        <v>303</v>
      </c>
      <c r="C418" s="108" t="s">
        <v>43</v>
      </c>
      <c r="D418" s="140" t="s">
        <v>449</v>
      </c>
      <c r="E418" s="127"/>
      <c r="F418" s="290">
        <f>F419+F422</f>
        <v>254900</v>
      </c>
    </row>
    <row r="419" spans="1:6" ht="62.25">
      <c r="A419" s="241" t="s">
        <v>260</v>
      </c>
      <c r="B419" s="108" t="s">
        <v>303</v>
      </c>
      <c r="C419" s="108" t="s">
        <v>43</v>
      </c>
      <c r="D419" s="112" t="s">
        <v>515</v>
      </c>
      <c r="E419" s="125"/>
      <c r="F419" s="290">
        <f t="shared" si="1"/>
        <v>244900</v>
      </c>
    </row>
    <row r="420" spans="1:6" ht="62.25">
      <c r="A420" s="239" t="s">
        <v>302</v>
      </c>
      <c r="B420" s="105" t="s">
        <v>303</v>
      </c>
      <c r="C420" s="105" t="s">
        <v>43</v>
      </c>
      <c r="D420" s="114" t="s">
        <v>261</v>
      </c>
      <c r="E420" s="124"/>
      <c r="F420" s="293">
        <f t="shared" si="1"/>
        <v>244900</v>
      </c>
    </row>
    <row r="421" spans="1:6" ht="30.75">
      <c r="A421" s="239" t="s">
        <v>185</v>
      </c>
      <c r="B421" s="105" t="s">
        <v>303</v>
      </c>
      <c r="C421" s="105" t="s">
        <v>43</v>
      </c>
      <c r="D421" s="114" t="s">
        <v>261</v>
      </c>
      <c r="E421" s="129">
        <v>200</v>
      </c>
      <c r="F421" s="293">
        <f>'Ведомственная 2019'!G292</f>
        <v>244900</v>
      </c>
    </row>
    <row r="422" spans="1:6" ht="46.5">
      <c r="A422" s="241" t="s">
        <v>400</v>
      </c>
      <c r="B422" s="108" t="s">
        <v>303</v>
      </c>
      <c r="C422" s="108" t="s">
        <v>43</v>
      </c>
      <c r="D422" s="112" t="s">
        <v>516</v>
      </c>
      <c r="E422" s="125"/>
      <c r="F422" s="290">
        <f>F423</f>
        <v>10000</v>
      </c>
    </row>
    <row r="423" spans="1:6" ht="62.25">
      <c r="A423" s="239" t="s">
        <v>302</v>
      </c>
      <c r="B423" s="105" t="s">
        <v>303</v>
      </c>
      <c r="C423" s="105" t="s">
        <v>43</v>
      </c>
      <c r="D423" s="114" t="s">
        <v>399</v>
      </c>
      <c r="E423" s="124"/>
      <c r="F423" s="293">
        <f>F424</f>
        <v>10000</v>
      </c>
    </row>
    <row r="424" spans="1:6" ht="30.75">
      <c r="A424" s="239" t="s">
        <v>185</v>
      </c>
      <c r="B424" s="105" t="s">
        <v>303</v>
      </c>
      <c r="C424" s="105" t="s">
        <v>43</v>
      </c>
      <c r="D424" s="114" t="s">
        <v>399</v>
      </c>
      <c r="E424" s="116">
        <v>200</v>
      </c>
      <c r="F424" s="293">
        <f>'Ведомственная 2019'!G295</f>
        <v>10000</v>
      </c>
    </row>
    <row r="425" spans="1:6" ht="46.5">
      <c r="A425" s="238" t="s">
        <v>308</v>
      </c>
      <c r="B425" s="136" t="s">
        <v>314</v>
      </c>
      <c r="C425" s="147"/>
      <c r="D425" s="164" t="s">
        <v>364</v>
      </c>
      <c r="E425" s="164"/>
      <c r="F425" s="290">
        <f>F426+F432</f>
        <v>5191331</v>
      </c>
    </row>
    <row r="426" spans="1:6" ht="46.5">
      <c r="A426" s="238" t="s">
        <v>53</v>
      </c>
      <c r="B426" s="108" t="s">
        <v>314</v>
      </c>
      <c r="C426" s="148" t="s">
        <v>43</v>
      </c>
      <c r="D426" s="164" t="s">
        <v>364</v>
      </c>
      <c r="E426" s="176"/>
      <c r="F426" s="290">
        <f>F427</f>
        <v>4731461</v>
      </c>
    </row>
    <row r="427" spans="1:6" ht="46.5">
      <c r="A427" s="126" t="s">
        <v>636</v>
      </c>
      <c r="B427" s="108" t="s">
        <v>314</v>
      </c>
      <c r="C427" s="148" t="s">
        <v>43</v>
      </c>
      <c r="D427" s="140" t="s">
        <v>429</v>
      </c>
      <c r="E427" s="176"/>
      <c r="F427" s="290">
        <f>F431</f>
        <v>4731461</v>
      </c>
    </row>
    <row r="428" spans="1:6" ht="62.25">
      <c r="A428" s="126" t="s">
        <v>637</v>
      </c>
      <c r="B428" s="108" t="s">
        <v>314</v>
      </c>
      <c r="C428" s="148" t="s">
        <v>43</v>
      </c>
      <c r="D428" s="140" t="s">
        <v>448</v>
      </c>
      <c r="E428" s="176"/>
      <c r="F428" s="290">
        <f>F429</f>
        <v>4731461</v>
      </c>
    </row>
    <row r="429" spans="1:6" ht="46.5">
      <c r="A429" s="241" t="s">
        <v>274</v>
      </c>
      <c r="B429" s="108" t="s">
        <v>314</v>
      </c>
      <c r="C429" s="148" t="s">
        <v>43</v>
      </c>
      <c r="D429" s="126" t="s">
        <v>517</v>
      </c>
      <c r="E429" s="176"/>
      <c r="F429" s="290">
        <f>F430</f>
        <v>4731461</v>
      </c>
    </row>
    <row r="430" spans="1:6" ht="50.25" customHeight="1">
      <c r="A430" s="196" t="s">
        <v>257</v>
      </c>
      <c r="B430" s="259" t="s">
        <v>314</v>
      </c>
      <c r="C430" s="148" t="s">
        <v>43</v>
      </c>
      <c r="D430" s="126" t="s">
        <v>273</v>
      </c>
      <c r="E430" s="176"/>
      <c r="F430" s="290">
        <f>F431</f>
        <v>4731461</v>
      </c>
    </row>
    <row r="431" spans="1:6" ht="19.5" customHeight="1">
      <c r="A431" s="128" t="s">
        <v>326</v>
      </c>
      <c r="B431" s="105" t="s">
        <v>314</v>
      </c>
      <c r="C431" s="147" t="s">
        <v>43</v>
      </c>
      <c r="D431" s="128" t="s">
        <v>273</v>
      </c>
      <c r="E431" s="129">
        <v>500</v>
      </c>
      <c r="F431" s="293">
        <f>'Ведомственная 2019'!G336</f>
        <v>4731461</v>
      </c>
    </row>
    <row r="432" spans="1:6" ht="30.75">
      <c r="A432" s="111" t="s">
        <v>684</v>
      </c>
      <c r="B432" s="259" t="s">
        <v>314</v>
      </c>
      <c r="C432" s="136" t="s">
        <v>45</v>
      </c>
      <c r="D432" s="112"/>
      <c r="E432" s="119"/>
      <c r="F432" s="290">
        <f>F433</f>
        <v>459870</v>
      </c>
    </row>
    <row r="433" spans="1:6" ht="46.5">
      <c r="A433" s="112" t="s">
        <v>636</v>
      </c>
      <c r="B433" s="259" t="s">
        <v>314</v>
      </c>
      <c r="C433" s="136" t="s">
        <v>45</v>
      </c>
      <c r="D433" s="112" t="s">
        <v>429</v>
      </c>
      <c r="E433" s="119"/>
      <c r="F433" s="290">
        <f>F434</f>
        <v>459870</v>
      </c>
    </row>
    <row r="434" spans="1:6" ht="64.5" customHeight="1">
      <c r="A434" s="112" t="s">
        <v>637</v>
      </c>
      <c r="B434" s="260" t="s">
        <v>314</v>
      </c>
      <c r="C434" s="136" t="s">
        <v>45</v>
      </c>
      <c r="D434" s="112" t="s">
        <v>448</v>
      </c>
      <c r="E434" s="119"/>
      <c r="F434" s="290">
        <f>F435</f>
        <v>459870</v>
      </c>
    </row>
    <row r="435" spans="1:6" ht="78">
      <c r="A435" s="241" t="s">
        <v>685</v>
      </c>
      <c r="B435" s="259" t="s">
        <v>314</v>
      </c>
      <c r="C435" s="136" t="s">
        <v>45</v>
      </c>
      <c r="D435" s="112" t="s">
        <v>686</v>
      </c>
      <c r="E435" s="119"/>
      <c r="F435" s="290">
        <f>F436</f>
        <v>459870</v>
      </c>
    </row>
    <row r="436" spans="1:6" ht="46.5">
      <c r="A436" s="112" t="s">
        <v>687</v>
      </c>
      <c r="B436" s="259" t="s">
        <v>314</v>
      </c>
      <c r="C436" s="136" t="s">
        <v>45</v>
      </c>
      <c r="D436" s="112" t="s">
        <v>688</v>
      </c>
      <c r="E436" s="119"/>
      <c r="F436" s="290">
        <f>F437</f>
        <v>459870</v>
      </c>
    </row>
    <row r="437" spans="1:6" ht="20.25" customHeight="1">
      <c r="A437" s="114" t="s">
        <v>326</v>
      </c>
      <c r="B437" s="152" t="s">
        <v>314</v>
      </c>
      <c r="C437" s="137" t="s">
        <v>45</v>
      </c>
      <c r="D437" s="114" t="s">
        <v>688</v>
      </c>
      <c r="E437" s="116">
        <v>500</v>
      </c>
      <c r="F437" s="293">
        <f>'Ведомственная 2019'!G342</f>
        <v>459870</v>
      </c>
    </row>
  </sheetData>
  <sheetProtection/>
  <autoFilter ref="B10:E431"/>
  <mergeCells count="4">
    <mergeCell ref="A5:F5"/>
    <mergeCell ref="D1:F1"/>
    <mergeCell ref="D2:F2"/>
    <mergeCell ref="D3:F3"/>
  </mergeCells>
  <printOptions/>
  <pageMargins left="0.5118110236220472" right="0.1968503937007874"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J475"/>
  <sheetViews>
    <sheetView showZeros="0" tabSelected="1" view="pageBreakPreview" zoomScale="90" zoomScaleNormal="75" zoomScaleSheetLayoutView="90" zoomScalePageLayoutView="0" workbookViewId="0" topLeftCell="A455">
      <selection activeCell="G444" sqref="G444:G445"/>
    </sheetView>
  </sheetViews>
  <sheetFormatPr defaultColWidth="9.125" defaultRowHeight="12.75"/>
  <cols>
    <col min="1" max="1" width="68.50390625" style="87" customWidth="1"/>
    <col min="2" max="2" width="8.50390625" style="73" customWidth="1"/>
    <col min="3" max="3" width="5.625" style="73" customWidth="1"/>
    <col min="4" max="4" width="6.50390625" style="73" customWidth="1"/>
    <col min="5" max="5" width="16.50390625" style="73" customWidth="1"/>
    <col min="6" max="6" width="6.375" style="73" customWidth="1"/>
    <col min="7" max="7" width="17.875" style="73" customWidth="1"/>
    <col min="8" max="8" width="13.625" style="3" bestFit="1" customWidth="1"/>
    <col min="9" max="9" width="13.75390625" style="3" bestFit="1" customWidth="1"/>
    <col min="10" max="16384" width="9.125" style="3" customWidth="1"/>
  </cols>
  <sheetData>
    <row r="1" spans="2:7" ht="16.5" customHeight="1">
      <c r="B1" s="309" t="s">
        <v>252</v>
      </c>
      <c r="C1" s="309"/>
      <c r="D1" s="309"/>
      <c r="E1" s="309"/>
      <c r="F1" s="309"/>
      <c r="G1" s="309"/>
    </row>
    <row r="2" spans="1:10" s="2" customFormat="1" ht="16.5" customHeight="1">
      <c r="A2" s="91"/>
      <c r="B2" s="311" t="s">
        <v>162</v>
      </c>
      <c r="C2" s="311"/>
      <c r="D2" s="311"/>
      <c r="E2" s="311"/>
      <c r="F2" s="311"/>
      <c r="G2" s="311"/>
      <c r="H2" s="200"/>
      <c r="I2" s="200"/>
      <c r="J2" s="200"/>
    </row>
    <row r="3" spans="1:10" s="2" customFormat="1" ht="16.5" customHeight="1">
      <c r="A3" s="92" t="s">
        <v>201</v>
      </c>
      <c r="B3" s="309" t="s">
        <v>664</v>
      </c>
      <c r="C3" s="309"/>
      <c r="D3" s="309"/>
      <c r="E3" s="309"/>
      <c r="F3" s="309"/>
      <c r="G3" s="309"/>
      <c r="H3" s="200"/>
      <c r="I3" s="200"/>
      <c r="J3" s="200"/>
    </row>
    <row r="4" spans="1:10" s="2" customFormat="1" ht="84.75" customHeight="1">
      <c r="A4" s="93"/>
      <c r="B4" s="310" t="s">
        <v>802</v>
      </c>
      <c r="C4" s="310"/>
      <c r="D4" s="310"/>
      <c r="E4" s="310"/>
      <c r="F4" s="310"/>
      <c r="G4" s="310"/>
      <c r="H4" s="200"/>
      <c r="I4" s="200"/>
      <c r="J4" s="200"/>
    </row>
    <row r="5" spans="1:10" s="2" customFormat="1" ht="5.25" customHeight="1">
      <c r="A5" s="92" t="s">
        <v>201</v>
      </c>
      <c r="B5" s="313"/>
      <c r="C5" s="313"/>
      <c r="D5" s="313"/>
      <c r="E5" s="313"/>
      <c r="F5" s="313"/>
      <c r="G5" s="313"/>
      <c r="H5" s="200"/>
      <c r="I5" s="200"/>
      <c r="J5" s="200"/>
    </row>
    <row r="6" spans="1:10" s="2" customFormat="1" ht="18.75" customHeight="1" hidden="1">
      <c r="A6" s="92" t="s">
        <v>201</v>
      </c>
      <c r="B6" s="313"/>
      <c r="C6" s="313"/>
      <c r="D6" s="313"/>
      <c r="E6" s="313"/>
      <c r="F6" s="313"/>
      <c r="G6" s="313"/>
      <c r="H6" s="200"/>
      <c r="I6" s="200"/>
      <c r="J6" s="200"/>
    </row>
    <row r="7" spans="1:10" s="2" customFormat="1" ht="15" hidden="1">
      <c r="A7" s="92" t="s">
        <v>201</v>
      </c>
      <c r="B7" s="94"/>
      <c r="C7" s="69"/>
      <c r="D7" s="69"/>
      <c r="E7" s="69"/>
      <c r="F7" s="69"/>
      <c r="G7" s="69"/>
      <c r="H7" s="200"/>
      <c r="I7" s="200"/>
      <c r="J7" s="200"/>
    </row>
    <row r="8" spans="1:10" s="2" customFormat="1" ht="20.25">
      <c r="A8" s="95" t="s">
        <v>187</v>
      </c>
      <c r="B8" s="96"/>
      <c r="C8" s="97"/>
      <c r="D8" s="97"/>
      <c r="E8" s="97"/>
      <c r="F8" s="97"/>
      <c r="G8" s="77"/>
      <c r="H8" s="200"/>
      <c r="I8" s="200"/>
      <c r="J8" s="200"/>
    </row>
    <row r="9" spans="1:10" s="2" customFormat="1" ht="22.5" customHeight="1">
      <c r="A9" s="312" t="s">
        <v>539</v>
      </c>
      <c r="B9" s="312"/>
      <c r="C9" s="98"/>
      <c r="D9" s="98"/>
      <c r="E9" s="98"/>
      <c r="F9" s="98"/>
      <c r="G9" s="77"/>
      <c r="H9" s="200"/>
      <c r="I9" s="200"/>
      <c r="J9" s="200"/>
    </row>
    <row r="10" spans="1:10" s="2" customFormat="1" ht="20.25" hidden="1">
      <c r="A10" s="99"/>
      <c r="B10" s="100"/>
      <c r="C10" s="98"/>
      <c r="D10" s="98"/>
      <c r="E10" s="98"/>
      <c r="F10" s="98"/>
      <c r="G10" s="77"/>
      <c r="H10" s="200"/>
      <c r="I10" s="200"/>
      <c r="J10" s="200"/>
    </row>
    <row r="11" spans="1:10" s="2" customFormat="1" ht="14.25" customHeight="1">
      <c r="A11" s="101" t="s">
        <v>201</v>
      </c>
      <c r="B11" s="98"/>
      <c r="C11" s="98"/>
      <c r="D11" s="98"/>
      <c r="E11" s="98"/>
      <c r="F11" s="98"/>
      <c r="G11" s="78" t="s">
        <v>13</v>
      </c>
      <c r="H11" s="200"/>
      <c r="I11" s="200"/>
      <c r="J11" s="200"/>
    </row>
    <row r="12" spans="1:10" s="4" customFormat="1" ht="31.5" customHeight="1">
      <c r="A12" s="314" t="s">
        <v>29</v>
      </c>
      <c r="B12" s="314" t="s">
        <v>31</v>
      </c>
      <c r="C12" s="314" t="s">
        <v>320</v>
      </c>
      <c r="D12" s="314" t="s">
        <v>321</v>
      </c>
      <c r="E12" s="314" t="s">
        <v>322</v>
      </c>
      <c r="F12" s="314" t="s">
        <v>323</v>
      </c>
      <c r="G12" s="314" t="s">
        <v>357</v>
      </c>
      <c r="H12" s="225"/>
      <c r="I12" s="225"/>
      <c r="J12" s="225"/>
    </row>
    <row r="13" spans="1:10" s="4" customFormat="1" ht="3.75" customHeight="1">
      <c r="A13" s="314"/>
      <c r="B13" s="314"/>
      <c r="C13" s="314"/>
      <c r="D13" s="314"/>
      <c r="E13" s="314"/>
      <c r="F13" s="314"/>
      <c r="G13" s="314"/>
      <c r="H13" s="225"/>
      <c r="I13" s="225"/>
      <c r="J13" s="225"/>
    </row>
    <row r="14" spans="1:10" s="62" customFormat="1" ht="15">
      <c r="A14" s="116">
        <v>1</v>
      </c>
      <c r="B14" s="72">
        <v>2</v>
      </c>
      <c r="C14" s="72">
        <v>3</v>
      </c>
      <c r="D14" s="72">
        <v>4</v>
      </c>
      <c r="E14" s="72">
        <v>5</v>
      </c>
      <c r="F14" s="72">
        <v>6</v>
      </c>
      <c r="G14" s="72">
        <v>7</v>
      </c>
      <c r="J14" s="226"/>
    </row>
    <row r="15" spans="1:10" s="9" customFormat="1" ht="16.5" customHeight="1">
      <c r="A15" s="236" t="s">
        <v>190</v>
      </c>
      <c r="B15" s="102"/>
      <c r="C15" s="102"/>
      <c r="D15" s="102"/>
      <c r="E15" s="103"/>
      <c r="F15" s="102"/>
      <c r="G15" s="294">
        <f>G16+G296+G343+G430+G463</f>
        <v>346351871.21000004</v>
      </c>
      <c r="H15" s="299"/>
      <c r="I15" s="299"/>
      <c r="J15" s="200"/>
    </row>
    <row r="16" spans="1:10" s="63" customFormat="1" ht="15">
      <c r="A16" s="237" t="s">
        <v>41</v>
      </c>
      <c r="B16" s="104" t="s">
        <v>42</v>
      </c>
      <c r="C16" s="105"/>
      <c r="D16" s="105"/>
      <c r="E16" s="106"/>
      <c r="F16" s="105"/>
      <c r="G16" s="290">
        <f>G17+G123+G152+G205+G228+G247+G260+G286+G253</f>
        <v>60625685.53</v>
      </c>
      <c r="H16" s="200"/>
      <c r="I16" s="227"/>
      <c r="J16" s="227"/>
    </row>
    <row r="17" spans="1:10" s="64" customFormat="1" ht="16.5" customHeight="1">
      <c r="A17" s="238" t="s">
        <v>15</v>
      </c>
      <c r="B17" s="104" t="s">
        <v>42</v>
      </c>
      <c r="C17" s="108" t="s">
        <v>43</v>
      </c>
      <c r="D17" s="108"/>
      <c r="E17" s="109"/>
      <c r="F17" s="108"/>
      <c r="G17" s="295">
        <f>G18+G23+G41+G46+G51</f>
        <v>32094633.11</v>
      </c>
      <c r="H17" s="17"/>
      <c r="I17" s="228"/>
      <c r="J17" s="228"/>
    </row>
    <row r="18" spans="1:10" s="65" customFormat="1" ht="36" customHeight="1">
      <c r="A18" s="238" t="s">
        <v>17</v>
      </c>
      <c r="B18" s="104" t="s">
        <v>42</v>
      </c>
      <c r="C18" s="108" t="s">
        <v>43</v>
      </c>
      <c r="D18" s="108" t="s">
        <v>44</v>
      </c>
      <c r="E18" s="110"/>
      <c r="F18" s="108"/>
      <c r="G18" s="291">
        <f>G19</f>
        <v>1389567</v>
      </c>
      <c r="H18" s="17"/>
      <c r="I18" s="228"/>
      <c r="J18" s="228"/>
    </row>
    <row r="19" spans="1:10" s="66" customFormat="1" ht="33" customHeight="1">
      <c r="A19" s="112" t="s">
        <v>209</v>
      </c>
      <c r="B19" s="104" t="s">
        <v>42</v>
      </c>
      <c r="C19" s="108" t="s">
        <v>43</v>
      </c>
      <c r="D19" s="108" t="s">
        <v>44</v>
      </c>
      <c r="E19" s="112" t="s">
        <v>419</v>
      </c>
      <c r="F19" s="108"/>
      <c r="G19" s="291">
        <f>G22</f>
        <v>1389567</v>
      </c>
      <c r="H19" s="17"/>
      <c r="I19" s="228"/>
      <c r="J19" s="228"/>
    </row>
    <row r="20" spans="1:10" s="67" customFormat="1" ht="18" customHeight="1">
      <c r="A20" s="112" t="s">
        <v>210</v>
      </c>
      <c r="B20" s="113" t="s">
        <v>42</v>
      </c>
      <c r="C20" s="105" t="s">
        <v>43</v>
      </c>
      <c r="D20" s="105" t="s">
        <v>44</v>
      </c>
      <c r="E20" s="114" t="s">
        <v>420</v>
      </c>
      <c r="F20" s="105"/>
      <c r="G20" s="292">
        <f>G21</f>
        <v>1389567</v>
      </c>
      <c r="H20" s="17"/>
      <c r="I20" s="228"/>
      <c r="J20" s="228"/>
    </row>
    <row r="21" spans="1:10" s="66" customFormat="1" ht="33" customHeight="1">
      <c r="A21" s="239" t="s">
        <v>211</v>
      </c>
      <c r="B21" s="113" t="s">
        <v>42</v>
      </c>
      <c r="C21" s="105" t="s">
        <v>43</v>
      </c>
      <c r="D21" s="105" t="s">
        <v>44</v>
      </c>
      <c r="E21" s="106" t="s">
        <v>206</v>
      </c>
      <c r="F21" s="108"/>
      <c r="G21" s="292">
        <f>G22</f>
        <v>1389567</v>
      </c>
      <c r="H21" s="17"/>
      <c r="I21" s="228"/>
      <c r="J21" s="228"/>
    </row>
    <row r="22" spans="1:10" s="63" customFormat="1" ht="63.75" customHeight="1">
      <c r="A22" s="239" t="s">
        <v>54</v>
      </c>
      <c r="B22" s="113" t="s">
        <v>42</v>
      </c>
      <c r="C22" s="105" t="s">
        <v>43</v>
      </c>
      <c r="D22" s="105" t="s">
        <v>44</v>
      </c>
      <c r="E22" s="106" t="s">
        <v>206</v>
      </c>
      <c r="F22" s="116">
        <v>100</v>
      </c>
      <c r="G22" s="292">
        <v>1389567</v>
      </c>
      <c r="H22" s="200"/>
      <c r="I22" s="227"/>
      <c r="J22" s="227"/>
    </row>
    <row r="23" spans="1:10" s="11" customFormat="1" ht="52.5" customHeight="1">
      <c r="A23" s="238" t="s">
        <v>325</v>
      </c>
      <c r="B23" s="104" t="s">
        <v>42</v>
      </c>
      <c r="C23" s="108" t="s">
        <v>43</v>
      </c>
      <c r="D23" s="108" t="s">
        <v>46</v>
      </c>
      <c r="E23" s="117"/>
      <c r="F23" s="108"/>
      <c r="G23" s="290">
        <f>G24+G29+G34</f>
        <v>13376838</v>
      </c>
      <c r="H23" s="17"/>
      <c r="I23" s="17"/>
      <c r="J23" s="17"/>
    </row>
    <row r="24" spans="1:10" s="6" customFormat="1" ht="17.25" customHeight="1">
      <c r="A24" s="112" t="s">
        <v>37</v>
      </c>
      <c r="B24" s="104" t="s">
        <v>42</v>
      </c>
      <c r="C24" s="108" t="s">
        <v>43</v>
      </c>
      <c r="D24" s="108" t="s">
        <v>46</v>
      </c>
      <c r="E24" s="112" t="s">
        <v>423</v>
      </c>
      <c r="F24" s="108"/>
      <c r="G24" s="290">
        <f>G25</f>
        <v>13041424</v>
      </c>
      <c r="H24" s="17"/>
      <c r="I24" s="17"/>
      <c r="J24" s="17"/>
    </row>
    <row r="25" spans="1:10" s="7" customFormat="1" ht="30" customHeight="1">
      <c r="A25" s="112" t="s">
        <v>39</v>
      </c>
      <c r="B25" s="113" t="s">
        <v>42</v>
      </c>
      <c r="C25" s="105" t="s">
        <v>43</v>
      </c>
      <c r="D25" s="105" t="s">
        <v>46</v>
      </c>
      <c r="E25" s="112" t="s">
        <v>424</v>
      </c>
      <c r="F25" s="116"/>
      <c r="G25" s="293">
        <f>G26</f>
        <v>13041424</v>
      </c>
      <c r="H25" s="200"/>
      <c r="I25" s="200"/>
      <c r="J25" s="200"/>
    </row>
    <row r="26" spans="1:10" s="7" customFormat="1" ht="30.75">
      <c r="A26" s="240" t="s">
        <v>205</v>
      </c>
      <c r="B26" s="113" t="s">
        <v>42</v>
      </c>
      <c r="C26" s="105" t="s">
        <v>43</v>
      </c>
      <c r="D26" s="105" t="s">
        <v>46</v>
      </c>
      <c r="E26" s="114" t="s">
        <v>10</v>
      </c>
      <c r="F26" s="116"/>
      <c r="G26" s="293">
        <f>G27+G28</f>
        <v>13041424</v>
      </c>
      <c r="H26" s="200"/>
      <c r="I26" s="200"/>
      <c r="J26" s="200"/>
    </row>
    <row r="27" spans="1:10" s="10" customFormat="1" ht="50.25" customHeight="1">
      <c r="A27" s="239" t="s">
        <v>54</v>
      </c>
      <c r="B27" s="113" t="s">
        <v>42</v>
      </c>
      <c r="C27" s="105" t="s">
        <v>43</v>
      </c>
      <c r="D27" s="105" t="s">
        <v>46</v>
      </c>
      <c r="E27" s="114" t="s">
        <v>10</v>
      </c>
      <c r="F27" s="116">
        <v>100</v>
      </c>
      <c r="G27" s="293">
        <f>12325318+3000</f>
        <v>12328318</v>
      </c>
      <c r="H27" s="229"/>
      <c r="I27" s="229"/>
      <c r="J27" s="229"/>
    </row>
    <row r="28" spans="1:10" s="12" customFormat="1" ht="33" customHeight="1">
      <c r="A28" s="239" t="s">
        <v>185</v>
      </c>
      <c r="B28" s="113" t="s">
        <v>42</v>
      </c>
      <c r="C28" s="105" t="s">
        <v>43</v>
      </c>
      <c r="D28" s="105" t="s">
        <v>46</v>
      </c>
      <c r="E28" s="114" t="s">
        <v>10</v>
      </c>
      <c r="F28" s="116">
        <v>200</v>
      </c>
      <c r="G28" s="319">
        <f>724770-11664</f>
        <v>713106</v>
      </c>
      <c r="H28" s="3"/>
      <c r="I28" s="3"/>
      <c r="J28" s="3"/>
    </row>
    <row r="29" spans="1:10" s="6" customFormat="1" ht="62.25">
      <c r="A29" s="238" t="s">
        <v>766</v>
      </c>
      <c r="B29" s="104" t="s">
        <v>42</v>
      </c>
      <c r="C29" s="108" t="s">
        <v>43</v>
      </c>
      <c r="D29" s="108" t="s">
        <v>46</v>
      </c>
      <c r="E29" s="112" t="s">
        <v>425</v>
      </c>
      <c r="F29" s="108"/>
      <c r="G29" s="290">
        <f>G30</f>
        <v>29220</v>
      </c>
      <c r="H29" s="17"/>
      <c r="I29" s="17"/>
      <c r="J29" s="17"/>
    </row>
    <row r="30" spans="1:10" s="5" customFormat="1" ht="100.5" customHeight="1">
      <c r="A30" s="238" t="s">
        <v>767</v>
      </c>
      <c r="B30" s="104" t="s">
        <v>42</v>
      </c>
      <c r="C30" s="108" t="s">
        <v>43</v>
      </c>
      <c r="D30" s="108" t="s">
        <v>46</v>
      </c>
      <c r="E30" s="112" t="s">
        <v>426</v>
      </c>
      <c r="F30" s="108"/>
      <c r="G30" s="290">
        <f>G31</f>
        <v>29220</v>
      </c>
      <c r="H30" s="17"/>
      <c r="I30" s="17"/>
      <c r="J30" s="17"/>
    </row>
    <row r="31" spans="1:10" s="5" customFormat="1" ht="69" customHeight="1">
      <c r="A31" s="238" t="s">
        <v>768</v>
      </c>
      <c r="B31" s="104" t="s">
        <v>42</v>
      </c>
      <c r="C31" s="108" t="s">
        <v>43</v>
      </c>
      <c r="D31" s="108" t="s">
        <v>46</v>
      </c>
      <c r="E31" s="112" t="s">
        <v>510</v>
      </c>
      <c r="F31" s="108"/>
      <c r="G31" s="290">
        <f>G32</f>
        <v>29220</v>
      </c>
      <c r="H31" s="17"/>
      <c r="I31" s="17"/>
      <c r="J31" s="17"/>
    </row>
    <row r="32" spans="1:10" s="5" customFormat="1" ht="68.25" customHeight="1">
      <c r="A32" s="107" t="s">
        <v>770</v>
      </c>
      <c r="B32" s="104" t="s">
        <v>42</v>
      </c>
      <c r="C32" s="108" t="s">
        <v>43</v>
      </c>
      <c r="D32" s="108" t="s">
        <v>46</v>
      </c>
      <c r="E32" s="112" t="s">
        <v>258</v>
      </c>
      <c r="F32" s="108"/>
      <c r="G32" s="290">
        <f>G33</f>
        <v>29220</v>
      </c>
      <c r="H32" s="17"/>
      <c r="I32" s="17"/>
      <c r="J32" s="17"/>
    </row>
    <row r="33" spans="1:10" s="5" customFormat="1" ht="66.75" customHeight="1">
      <c r="A33" s="239" t="s">
        <v>54</v>
      </c>
      <c r="B33" s="113" t="s">
        <v>42</v>
      </c>
      <c r="C33" s="105" t="s">
        <v>43</v>
      </c>
      <c r="D33" s="105" t="s">
        <v>46</v>
      </c>
      <c r="E33" s="114" t="s">
        <v>258</v>
      </c>
      <c r="F33" s="116">
        <v>100</v>
      </c>
      <c r="G33" s="293">
        <v>29220</v>
      </c>
      <c r="H33" s="17"/>
      <c r="I33" s="17"/>
      <c r="J33" s="17"/>
    </row>
    <row r="34" spans="1:10" s="5" customFormat="1" ht="18" customHeight="1">
      <c r="A34" s="238" t="s">
        <v>38</v>
      </c>
      <c r="B34" s="104" t="s">
        <v>42</v>
      </c>
      <c r="C34" s="108" t="s">
        <v>43</v>
      </c>
      <c r="D34" s="108" t="s">
        <v>46</v>
      </c>
      <c r="E34" s="112" t="s">
        <v>427</v>
      </c>
      <c r="F34" s="119"/>
      <c r="G34" s="290">
        <f>G35</f>
        <v>306194</v>
      </c>
      <c r="H34" s="17"/>
      <c r="I34" s="17"/>
      <c r="J34" s="17"/>
    </row>
    <row r="35" spans="1:10" s="5" customFormat="1" ht="38.25" customHeight="1">
      <c r="A35" s="238" t="s">
        <v>5</v>
      </c>
      <c r="B35" s="104" t="s">
        <v>42</v>
      </c>
      <c r="C35" s="108" t="s">
        <v>43</v>
      </c>
      <c r="D35" s="108" t="s">
        <v>46</v>
      </c>
      <c r="E35" s="112" t="s">
        <v>428</v>
      </c>
      <c r="F35" s="119"/>
      <c r="G35" s="290">
        <f>G36+G39</f>
        <v>306194</v>
      </c>
      <c r="H35" s="17"/>
      <c r="I35" s="17"/>
      <c r="J35" s="17"/>
    </row>
    <row r="36" spans="1:10" s="8" customFormat="1" ht="51.75" customHeight="1">
      <c r="A36" s="238" t="s">
        <v>330</v>
      </c>
      <c r="B36" s="104" t="s">
        <v>42</v>
      </c>
      <c r="C36" s="108" t="s">
        <v>43</v>
      </c>
      <c r="D36" s="108" t="s">
        <v>46</v>
      </c>
      <c r="E36" s="112" t="s">
        <v>207</v>
      </c>
      <c r="F36" s="108"/>
      <c r="G36" s="290">
        <f>G37+G38</f>
        <v>292200</v>
      </c>
      <c r="H36" s="200"/>
      <c r="I36" s="200"/>
      <c r="J36" s="200"/>
    </row>
    <row r="37" spans="1:10" s="10" customFormat="1" ht="69" customHeight="1">
      <c r="A37" s="239" t="s">
        <v>54</v>
      </c>
      <c r="B37" s="113" t="s">
        <v>42</v>
      </c>
      <c r="C37" s="105" t="s">
        <v>43</v>
      </c>
      <c r="D37" s="105" t="s">
        <v>46</v>
      </c>
      <c r="E37" s="114" t="s">
        <v>207</v>
      </c>
      <c r="F37" s="116">
        <v>100</v>
      </c>
      <c r="G37" s="293">
        <v>290200</v>
      </c>
      <c r="H37" s="229"/>
      <c r="I37" s="229"/>
      <c r="J37" s="229"/>
    </row>
    <row r="38" spans="1:10" s="13" customFormat="1" ht="33.75" customHeight="1">
      <c r="A38" s="239" t="s">
        <v>185</v>
      </c>
      <c r="B38" s="113" t="s">
        <v>42</v>
      </c>
      <c r="C38" s="105" t="s">
        <v>43</v>
      </c>
      <c r="D38" s="105" t="s">
        <v>46</v>
      </c>
      <c r="E38" s="114" t="s">
        <v>207</v>
      </c>
      <c r="F38" s="116">
        <v>200</v>
      </c>
      <c r="G38" s="293">
        <v>2000</v>
      </c>
      <c r="H38" s="229"/>
      <c r="I38" s="229"/>
      <c r="J38" s="229"/>
    </row>
    <row r="39" spans="1:10" s="13" customFormat="1" ht="33.75" customHeight="1">
      <c r="A39" s="241" t="s">
        <v>205</v>
      </c>
      <c r="B39" s="104" t="s">
        <v>42</v>
      </c>
      <c r="C39" s="256" t="s">
        <v>43</v>
      </c>
      <c r="D39" s="256" t="s">
        <v>46</v>
      </c>
      <c r="E39" s="112" t="s">
        <v>580</v>
      </c>
      <c r="F39" s="119"/>
      <c r="G39" s="290">
        <f>G40</f>
        <v>13994</v>
      </c>
      <c r="H39" s="229"/>
      <c r="I39" s="229"/>
      <c r="J39" s="229"/>
    </row>
    <row r="40" spans="1:10" s="13" customFormat="1" ht="63.75" customHeight="1">
      <c r="A40" s="115" t="s">
        <v>54</v>
      </c>
      <c r="B40" s="113" t="s">
        <v>42</v>
      </c>
      <c r="C40" s="105" t="s">
        <v>43</v>
      </c>
      <c r="D40" s="105" t="s">
        <v>46</v>
      </c>
      <c r="E40" s="114" t="s">
        <v>580</v>
      </c>
      <c r="F40" s="116">
        <v>100</v>
      </c>
      <c r="G40" s="293">
        <v>13994</v>
      </c>
      <c r="H40" s="229"/>
      <c r="I40" s="229"/>
      <c r="J40" s="229"/>
    </row>
    <row r="41" spans="1:10" s="13" customFormat="1" ht="19.5" customHeight="1">
      <c r="A41" s="271" t="s">
        <v>781</v>
      </c>
      <c r="B41" s="272" t="s">
        <v>42</v>
      </c>
      <c r="C41" s="273" t="s">
        <v>43</v>
      </c>
      <c r="D41" s="273" t="s">
        <v>527</v>
      </c>
      <c r="E41" s="274"/>
      <c r="F41" s="119"/>
      <c r="G41" s="290">
        <f>G42</f>
        <v>3650</v>
      </c>
      <c r="H41" s="229"/>
      <c r="I41" s="229"/>
      <c r="J41" s="229"/>
    </row>
    <row r="42" spans="1:10" s="13" customFormat="1" ht="19.5" customHeight="1">
      <c r="A42" s="271" t="s">
        <v>38</v>
      </c>
      <c r="B42" s="272" t="s">
        <v>42</v>
      </c>
      <c r="C42" s="273" t="s">
        <v>43</v>
      </c>
      <c r="D42" s="273" t="s">
        <v>527</v>
      </c>
      <c r="E42" s="274" t="s">
        <v>427</v>
      </c>
      <c r="F42" s="119"/>
      <c r="G42" s="290">
        <f>G43</f>
        <v>3650</v>
      </c>
      <c r="H42" s="229"/>
      <c r="I42" s="229"/>
      <c r="J42" s="229"/>
    </row>
    <row r="43" spans="1:10" s="13" customFormat="1" ht="33.75" customHeight="1">
      <c r="A43" s="271" t="s">
        <v>5</v>
      </c>
      <c r="B43" s="272" t="s">
        <v>42</v>
      </c>
      <c r="C43" s="273" t="s">
        <v>43</v>
      </c>
      <c r="D43" s="273" t="s">
        <v>527</v>
      </c>
      <c r="E43" s="274" t="s">
        <v>428</v>
      </c>
      <c r="F43" s="119"/>
      <c r="G43" s="290">
        <f>G44</f>
        <v>3650</v>
      </c>
      <c r="H43" s="229"/>
      <c r="I43" s="229"/>
      <c r="J43" s="229"/>
    </row>
    <row r="44" spans="1:10" s="13" customFormat="1" ht="53.25" customHeight="1">
      <c r="A44" s="275" t="s">
        <v>782</v>
      </c>
      <c r="B44" s="276" t="s">
        <v>42</v>
      </c>
      <c r="C44" s="277" t="s">
        <v>43</v>
      </c>
      <c r="D44" s="277" t="s">
        <v>527</v>
      </c>
      <c r="E44" s="278" t="s">
        <v>783</v>
      </c>
      <c r="F44" s="116"/>
      <c r="G44" s="290">
        <f>G45</f>
        <v>3650</v>
      </c>
      <c r="H44" s="229"/>
      <c r="I44" s="229"/>
      <c r="J44" s="229"/>
    </row>
    <row r="45" spans="1:10" s="13" customFormat="1" ht="33.75" customHeight="1">
      <c r="A45" s="275" t="s">
        <v>185</v>
      </c>
      <c r="B45" s="276" t="s">
        <v>42</v>
      </c>
      <c r="C45" s="277" t="s">
        <v>43</v>
      </c>
      <c r="D45" s="277" t="s">
        <v>527</v>
      </c>
      <c r="E45" s="278" t="s">
        <v>783</v>
      </c>
      <c r="F45" s="116">
        <v>200</v>
      </c>
      <c r="G45" s="319">
        <v>3650</v>
      </c>
      <c r="H45" s="229"/>
      <c r="I45" s="229"/>
      <c r="J45" s="229"/>
    </row>
    <row r="46" spans="1:10" s="11" customFormat="1" ht="16.5">
      <c r="A46" s="238" t="s">
        <v>197</v>
      </c>
      <c r="B46" s="104" t="s">
        <v>42</v>
      </c>
      <c r="C46" s="108" t="s">
        <v>43</v>
      </c>
      <c r="D46" s="108" t="s">
        <v>303</v>
      </c>
      <c r="E46" s="120"/>
      <c r="F46" s="108"/>
      <c r="G46" s="290">
        <f>G47</f>
        <v>200000</v>
      </c>
      <c r="H46" s="17"/>
      <c r="I46" s="17"/>
      <c r="J46" s="17"/>
    </row>
    <row r="47" spans="1:10" s="14" customFormat="1" ht="15.75">
      <c r="A47" s="112" t="s">
        <v>158</v>
      </c>
      <c r="B47" s="104" t="s">
        <v>42</v>
      </c>
      <c r="C47" s="108" t="s">
        <v>43</v>
      </c>
      <c r="D47" s="108" t="s">
        <v>303</v>
      </c>
      <c r="E47" s="112" t="s">
        <v>432</v>
      </c>
      <c r="F47" s="108"/>
      <c r="G47" s="290">
        <f>G48</f>
        <v>200000</v>
      </c>
      <c r="H47" s="230"/>
      <c r="I47" s="230"/>
      <c r="J47" s="230"/>
    </row>
    <row r="48" spans="1:10" s="14" customFormat="1" ht="30" customHeight="1">
      <c r="A48" s="241" t="s">
        <v>6</v>
      </c>
      <c r="B48" s="104" t="s">
        <v>42</v>
      </c>
      <c r="C48" s="108" t="s">
        <v>43</v>
      </c>
      <c r="D48" s="108" t="s">
        <v>303</v>
      </c>
      <c r="E48" s="112" t="s">
        <v>433</v>
      </c>
      <c r="F48" s="108"/>
      <c r="G48" s="290">
        <f>G49</f>
        <v>200000</v>
      </c>
      <c r="H48" s="230"/>
      <c r="I48" s="230"/>
      <c r="J48" s="230"/>
    </row>
    <row r="49" spans="1:10" s="15" customFormat="1" ht="16.5" customHeight="1">
      <c r="A49" s="240" t="s">
        <v>6</v>
      </c>
      <c r="B49" s="113" t="s">
        <v>42</v>
      </c>
      <c r="C49" s="105" t="s">
        <v>43</v>
      </c>
      <c r="D49" s="105" t="s">
        <v>303</v>
      </c>
      <c r="E49" s="114" t="s">
        <v>208</v>
      </c>
      <c r="F49" s="105"/>
      <c r="G49" s="293">
        <f>G50</f>
        <v>200000</v>
      </c>
      <c r="H49" s="230"/>
      <c r="I49" s="230"/>
      <c r="J49" s="230"/>
    </row>
    <row r="50" spans="1:10" s="16" customFormat="1" ht="15">
      <c r="A50" s="239" t="s">
        <v>306</v>
      </c>
      <c r="B50" s="113" t="s">
        <v>42</v>
      </c>
      <c r="C50" s="105" t="s">
        <v>43</v>
      </c>
      <c r="D50" s="105" t="s">
        <v>303</v>
      </c>
      <c r="E50" s="114" t="s">
        <v>208</v>
      </c>
      <c r="F50" s="116">
        <v>800</v>
      </c>
      <c r="G50" s="293">
        <v>200000</v>
      </c>
      <c r="H50" s="3"/>
      <c r="I50" s="3"/>
      <c r="J50" s="3"/>
    </row>
    <row r="51" spans="1:10" s="11" customFormat="1" ht="16.5">
      <c r="A51" s="238" t="s">
        <v>18</v>
      </c>
      <c r="B51" s="104" t="s">
        <v>42</v>
      </c>
      <c r="C51" s="108" t="s">
        <v>43</v>
      </c>
      <c r="D51" s="108" t="s">
        <v>191</v>
      </c>
      <c r="E51" s="120"/>
      <c r="F51" s="108"/>
      <c r="G51" s="290">
        <f>G52+G81+G86+G91+G97+G102+G106+G74+G119</f>
        <v>17124578.11</v>
      </c>
      <c r="H51" s="17"/>
      <c r="I51" s="17"/>
      <c r="J51" s="17"/>
    </row>
    <row r="52" spans="1:10" s="12" customFormat="1" ht="35.25" customHeight="1">
      <c r="A52" s="112" t="s">
        <v>593</v>
      </c>
      <c r="B52" s="104" t="s">
        <v>42</v>
      </c>
      <c r="C52" s="108" t="s">
        <v>43</v>
      </c>
      <c r="D52" s="108" t="s">
        <v>191</v>
      </c>
      <c r="E52" s="117" t="s">
        <v>434</v>
      </c>
      <c r="F52" s="119"/>
      <c r="G52" s="290">
        <f>G53+G61+G57</f>
        <v>1242121</v>
      </c>
      <c r="H52" s="3"/>
      <c r="I52" s="3"/>
      <c r="J52" s="3"/>
    </row>
    <row r="53" spans="1:10" s="12" customFormat="1" ht="66" customHeight="1">
      <c r="A53" s="112" t="s">
        <v>638</v>
      </c>
      <c r="B53" s="104" t="s">
        <v>42</v>
      </c>
      <c r="C53" s="108" t="s">
        <v>43</v>
      </c>
      <c r="D53" s="108" t="s">
        <v>191</v>
      </c>
      <c r="E53" s="117" t="s">
        <v>450</v>
      </c>
      <c r="F53" s="119"/>
      <c r="G53" s="290">
        <f>G54</f>
        <v>122900</v>
      </c>
      <c r="H53" s="3"/>
      <c r="I53" s="3"/>
      <c r="J53" s="3"/>
    </row>
    <row r="54" spans="1:10" s="12" customFormat="1" ht="46.5">
      <c r="A54" s="112" t="s">
        <v>212</v>
      </c>
      <c r="B54" s="104" t="s">
        <v>42</v>
      </c>
      <c r="C54" s="108" t="s">
        <v>43</v>
      </c>
      <c r="D54" s="108" t="s">
        <v>191</v>
      </c>
      <c r="E54" s="112" t="s">
        <v>474</v>
      </c>
      <c r="F54" s="119"/>
      <c r="G54" s="290">
        <f>G55</f>
        <v>122900</v>
      </c>
      <c r="H54" s="3"/>
      <c r="I54" s="3"/>
      <c r="J54" s="3"/>
    </row>
    <row r="55" spans="1:10" s="12" customFormat="1" ht="46.5">
      <c r="A55" s="240" t="s">
        <v>1</v>
      </c>
      <c r="B55" s="113" t="s">
        <v>42</v>
      </c>
      <c r="C55" s="105" t="s">
        <v>43</v>
      </c>
      <c r="D55" s="105" t="s">
        <v>191</v>
      </c>
      <c r="E55" s="114" t="s">
        <v>213</v>
      </c>
      <c r="F55" s="116"/>
      <c r="G55" s="293">
        <f>G56</f>
        <v>122900</v>
      </c>
      <c r="H55" s="3"/>
      <c r="I55" s="3"/>
      <c r="J55" s="3"/>
    </row>
    <row r="56" spans="1:10" s="12" customFormat="1" ht="30.75">
      <c r="A56" s="239" t="s">
        <v>55</v>
      </c>
      <c r="B56" s="113" t="s">
        <v>42</v>
      </c>
      <c r="C56" s="105" t="s">
        <v>43</v>
      </c>
      <c r="D56" s="105" t="s">
        <v>191</v>
      </c>
      <c r="E56" s="114" t="s">
        <v>213</v>
      </c>
      <c r="F56" s="116">
        <v>600</v>
      </c>
      <c r="G56" s="293">
        <v>122900</v>
      </c>
      <c r="H56" s="3"/>
      <c r="I56" s="3"/>
      <c r="J56" s="3"/>
    </row>
    <row r="57" spans="1:10" s="12" customFormat="1" ht="66.75" customHeight="1">
      <c r="A57" s="112" t="s">
        <v>639</v>
      </c>
      <c r="B57" s="104" t="s">
        <v>42</v>
      </c>
      <c r="C57" s="108" t="s">
        <v>43</v>
      </c>
      <c r="D57" s="108" t="s">
        <v>191</v>
      </c>
      <c r="E57" s="117" t="s">
        <v>452</v>
      </c>
      <c r="F57" s="119"/>
      <c r="G57" s="290">
        <f>G59</f>
        <v>44000</v>
      </c>
      <c r="H57" s="3"/>
      <c r="I57" s="3"/>
      <c r="J57" s="3"/>
    </row>
    <row r="58" spans="1:10" s="12" customFormat="1" ht="46.5">
      <c r="A58" s="238" t="s">
        <v>214</v>
      </c>
      <c r="B58" s="104" t="s">
        <v>42</v>
      </c>
      <c r="C58" s="108" t="s">
        <v>43</v>
      </c>
      <c r="D58" s="108" t="s">
        <v>191</v>
      </c>
      <c r="E58" s="109" t="s">
        <v>475</v>
      </c>
      <c r="F58" s="119"/>
      <c r="G58" s="290">
        <f>G59</f>
        <v>44000</v>
      </c>
      <c r="H58" s="3"/>
      <c r="I58" s="3"/>
      <c r="J58" s="3"/>
    </row>
    <row r="59" spans="1:10" s="12" customFormat="1" ht="15">
      <c r="A59" s="114" t="s">
        <v>215</v>
      </c>
      <c r="B59" s="113" t="s">
        <v>42</v>
      </c>
      <c r="C59" s="105" t="s">
        <v>43</v>
      </c>
      <c r="D59" s="105" t="s">
        <v>191</v>
      </c>
      <c r="E59" s="114" t="s">
        <v>309</v>
      </c>
      <c r="F59" s="116"/>
      <c r="G59" s="293">
        <f>G60</f>
        <v>44000</v>
      </c>
      <c r="H59" s="3"/>
      <c r="I59" s="3"/>
      <c r="J59" s="3"/>
    </row>
    <row r="60" spans="1:10" s="12" customFormat="1" ht="30.75">
      <c r="A60" s="239" t="s">
        <v>185</v>
      </c>
      <c r="B60" s="113" t="s">
        <v>42</v>
      </c>
      <c r="C60" s="105" t="s">
        <v>43</v>
      </c>
      <c r="D60" s="105" t="s">
        <v>191</v>
      </c>
      <c r="E60" s="114" t="s">
        <v>309</v>
      </c>
      <c r="F60" s="116">
        <v>200</v>
      </c>
      <c r="G60" s="293">
        <v>44000</v>
      </c>
      <c r="H60" s="3"/>
      <c r="I60" s="3"/>
      <c r="J60" s="3"/>
    </row>
    <row r="61" spans="1:10" s="10" customFormat="1" ht="63" customHeight="1">
      <c r="A61" s="112" t="s">
        <v>596</v>
      </c>
      <c r="B61" s="104" t="s">
        <v>42</v>
      </c>
      <c r="C61" s="108" t="s">
        <v>43</v>
      </c>
      <c r="D61" s="108" t="s">
        <v>191</v>
      </c>
      <c r="E61" s="117" t="s">
        <v>451</v>
      </c>
      <c r="F61" s="116"/>
      <c r="G61" s="290">
        <f>G62+G68+G71</f>
        <v>1075221</v>
      </c>
      <c r="H61" s="229"/>
      <c r="I61" s="229"/>
      <c r="J61" s="229"/>
    </row>
    <row r="62" spans="1:10" s="10" customFormat="1" ht="67.5" customHeight="1">
      <c r="A62" s="241" t="s">
        <v>216</v>
      </c>
      <c r="B62" s="104" t="s">
        <v>42</v>
      </c>
      <c r="C62" s="108" t="s">
        <v>43</v>
      </c>
      <c r="D62" s="108" t="s">
        <v>191</v>
      </c>
      <c r="E62" s="112" t="s">
        <v>478</v>
      </c>
      <c r="F62" s="124"/>
      <c r="G62" s="290">
        <f>G63+G66</f>
        <v>954221</v>
      </c>
      <c r="H62" s="229"/>
      <c r="I62" s="229"/>
      <c r="J62" s="229"/>
    </row>
    <row r="63" spans="1:10" s="10" customFormat="1" ht="48" customHeight="1">
      <c r="A63" s="239" t="s">
        <v>0</v>
      </c>
      <c r="B63" s="113" t="s">
        <v>42</v>
      </c>
      <c r="C63" s="105" t="s">
        <v>43</v>
      </c>
      <c r="D63" s="105" t="s">
        <v>191</v>
      </c>
      <c r="E63" s="114" t="s">
        <v>217</v>
      </c>
      <c r="F63" s="124"/>
      <c r="G63" s="290">
        <f>G64+G65</f>
        <v>876600</v>
      </c>
      <c r="H63" s="229"/>
      <c r="I63" s="229"/>
      <c r="J63" s="229"/>
    </row>
    <row r="64" spans="1:10" s="8" customFormat="1" ht="67.5" customHeight="1">
      <c r="A64" s="239" t="s">
        <v>54</v>
      </c>
      <c r="B64" s="113" t="s">
        <v>42</v>
      </c>
      <c r="C64" s="105" t="s">
        <v>43</v>
      </c>
      <c r="D64" s="105" t="s">
        <v>191</v>
      </c>
      <c r="E64" s="114" t="s">
        <v>217</v>
      </c>
      <c r="F64" s="124">
        <v>100</v>
      </c>
      <c r="G64" s="293">
        <v>874600</v>
      </c>
      <c r="H64" s="200"/>
      <c r="I64" s="200"/>
      <c r="J64" s="200"/>
    </row>
    <row r="65" spans="1:10" s="10" customFormat="1" ht="36.75" customHeight="1">
      <c r="A65" s="239" t="s">
        <v>185</v>
      </c>
      <c r="B65" s="113" t="s">
        <v>42</v>
      </c>
      <c r="C65" s="105" t="s">
        <v>43</v>
      </c>
      <c r="D65" s="105" t="s">
        <v>191</v>
      </c>
      <c r="E65" s="114" t="s">
        <v>217</v>
      </c>
      <c r="F65" s="124">
        <v>200</v>
      </c>
      <c r="G65" s="293">
        <v>2000</v>
      </c>
      <c r="H65" s="229"/>
      <c r="I65" s="229"/>
      <c r="J65" s="229"/>
    </row>
    <row r="66" spans="1:10" s="10" customFormat="1" ht="36.75" customHeight="1">
      <c r="A66" s="241" t="s">
        <v>205</v>
      </c>
      <c r="B66" s="104" t="s">
        <v>42</v>
      </c>
      <c r="C66" s="256" t="s">
        <v>43</v>
      </c>
      <c r="D66" s="256" t="s">
        <v>191</v>
      </c>
      <c r="E66" s="112" t="s">
        <v>581</v>
      </c>
      <c r="F66" s="124"/>
      <c r="G66" s="290">
        <f>G67</f>
        <v>77621</v>
      </c>
      <c r="H66" s="229"/>
      <c r="I66" s="229"/>
      <c r="J66" s="229"/>
    </row>
    <row r="67" spans="1:10" s="10" customFormat="1" ht="36.75" customHeight="1">
      <c r="A67" s="115" t="s">
        <v>54</v>
      </c>
      <c r="B67" s="113" t="s">
        <v>42</v>
      </c>
      <c r="C67" s="105" t="s">
        <v>43</v>
      </c>
      <c r="D67" s="105" t="s">
        <v>191</v>
      </c>
      <c r="E67" s="114" t="s">
        <v>581</v>
      </c>
      <c r="F67" s="124">
        <v>100</v>
      </c>
      <c r="G67" s="293">
        <v>77621</v>
      </c>
      <c r="H67" s="229"/>
      <c r="I67" s="229"/>
      <c r="J67" s="229"/>
    </row>
    <row r="68" spans="1:10" s="13" customFormat="1" ht="66.75" customHeight="1">
      <c r="A68" s="238" t="s">
        <v>262</v>
      </c>
      <c r="B68" s="104" t="s">
        <v>42</v>
      </c>
      <c r="C68" s="108" t="s">
        <v>43</v>
      </c>
      <c r="D68" s="108" t="s">
        <v>191</v>
      </c>
      <c r="E68" s="112" t="s">
        <v>476</v>
      </c>
      <c r="F68" s="119"/>
      <c r="G68" s="290">
        <f>G69</f>
        <v>5000</v>
      </c>
      <c r="H68" s="229"/>
      <c r="I68" s="229"/>
      <c r="J68" s="229"/>
    </row>
    <row r="69" spans="1:10" s="13" customFormat="1" ht="18.75" customHeight="1">
      <c r="A69" s="114" t="s">
        <v>215</v>
      </c>
      <c r="B69" s="113" t="s">
        <v>42</v>
      </c>
      <c r="C69" s="105" t="s">
        <v>43</v>
      </c>
      <c r="D69" s="105" t="s">
        <v>191</v>
      </c>
      <c r="E69" s="114" t="s">
        <v>219</v>
      </c>
      <c r="F69" s="124"/>
      <c r="G69" s="293">
        <f>G70</f>
        <v>5000</v>
      </c>
      <c r="H69" s="229"/>
      <c r="I69" s="229"/>
      <c r="J69" s="229"/>
    </row>
    <row r="70" spans="1:10" s="13" customFormat="1" ht="36" customHeight="1">
      <c r="A70" s="239" t="s">
        <v>185</v>
      </c>
      <c r="B70" s="113" t="s">
        <v>42</v>
      </c>
      <c r="C70" s="105" t="s">
        <v>43</v>
      </c>
      <c r="D70" s="105" t="s">
        <v>191</v>
      </c>
      <c r="E70" s="114" t="s">
        <v>219</v>
      </c>
      <c r="F70" s="116">
        <v>200</v>
      </c>
      <c r="G70" s="293">
        <v>5000</v>
      </c>
      <c r="H70" s="229"/>
      <c r="I70" s="229"/>
      <c r="J70" s="229"/>
    </row>
    <row r="71" spans="1:10" s="13" customFormat="1" ht="36" customHeight="1">
      <c r="A71" s="241" t="s">
        <v>218</v>
      </c>
      <c r="B71" s="104" t="s">
        <v>42</v>
      </c>
      <c r="C71" s="108" t="s">
        <v>43</v>
      </c>
      <c r="D71" s="108" t="s">
        <v>191</v>
      </c>
      <c r="E71" s="112" t="s">
        <v>477</v>
      </c>
      <c r="F71" s="119"/>
      <c r="G71" s="290">
        <f>G72</f>
        <v>116000</v>
      </c>
      <c r="H71" s="229"/>
      <c r="I71" s="229"/>
      <c r="J71" s="229"/>
    </row>
    <row r="72" spans="1:10" s="13" customFormat="1" ht="22.5" customHeight="1">
      <c r="A72" s="114" t="s">
        <v>215</v>
      </c>
      <c r="B72" s="113" t="s">
        <v>42</v>
      </c>
      <c r="C72" s="105" t="s">
        <v>43</v>
      </c>
      <c r="D72" s="105" t="s">
        <v>191</v>
      </c>
      <c r="E72" s="114" t="s">
        <v>220</v>
      </c>
      <c r="F72" s="124"/>
      <c r="G72" s="293">
        <f>G73</f>
        <v>116000</v>
      </c>
      <c r="H72" s="229"/>
      <c r="I72" s="229"/>
      <c r="J72" s="229"/>
    </row>
    <row r="73" spans="1:10" s="13" customFormat="1" ht="36" customHeight="1">
      <c r="A73" s="239" t="s">
        <v>185</v>
      </c>
      <c r="B73" s="113" t="s">
        <v>42</v>
      </c>
      <c r="C73" s="105" t="s">
        <v>43</v>
      </c>
      <c r="D73" s="105" t="s">
        <v>191</v>
      </c>
      <c r="E73" s="114" t="s">
        <v>220</v>
      </c>
      <c r="F73" s="124">
        <v>200</v>
      </c>
      <c r="G73" s="293">
        <v>116000</v>
      </c>
      <c r="H73" s="229"/>
      <c r="I73" s="229"/>
      <c r="J73" s="229"/>
    </row>
    <row r="74" spans="1:10" s="13" customFormat="1" ht="53.25" customHeight="1">
      <c r="A74" s="238" t="s">
        <v>597</v>
      </c>
      <c r="B74" s="104" t="s">
        <v>42</v>
      </c>
      <c r="C74" s="108" t="s">
        <v>43</v>
      </c>
      <c r="D74" s="108" t="s">
        <v>191</v>
      </c>
      <c r="E74" s="117" t="s">
        <v>435</v>
      </c>
      <c r="F74" s="125"/>
      <c r="G74" s="290">
        <f>G75</f>
        <v>230000</v>
      </c>
      <c r="H74" s="229"/>
      <c r="I74" s="229"/>
      <c r="J74" s="229"/>
    </row>
    <row r="75" spans="1:10" s="13" customFormat="1" ht="83.25" customHeight="1">
      <c r="A75" s="238" t="s">
        <v>598</v>
      </c>
      <c r="B75" s="104" t="s">
        <v>42</v>
      </c>
      <c r="C75" s="108" t="s">
        <v>43</v>
      </c>
      <c r="D75" s="108" t="s">
        <v>191</v>
      </c>
      <c r="E75" s="112" t="s">
        <v>473</v>
      </c>
      <c r="F75" s="125"/>
      <c r="G75" s="290">
        <f>G76</f>
        <v>230000</v>
      </c>
      <c r="H75" s="229"/>
      <c r="I75" s="229"/>
      <c r="J75" s="229"/>
    </row>
    <row r="76" spans="1:10" s="13" customFormat="1" ht="50.25" customHeight="1">
      <c r="A76" s="238" t="s">
        <v>145</v>
      </c>
      <c r="B76" s="104" t="s">
        <v>42</v>
      </c>
      <c r="C76" s="108" t="s">
        <v>43</v>
      </c>
      <c r="D76" s="108" t="s">
        <v>191</v>
      </c>
      <c r="E76" s="112" t="s">
        <v>479</v>
      </c>
      <c r="F76" s="125"/>
      <c r="G76" s="290">
        <f>G77+G79</f>
        <v>230000</v>
      </c>
      <c r="H76" s="229"/>
      <c r="I76" s="229"/>
      <c r="J76" s="229"/>
    </row>
    <row r="77" spans="1:10" s="13" customFormat="1" ht="18" customHeight="1">
      <c r="A77" s="238" t="s">
        <v>352</v>
      </c>
      <c r="B77" s="104" t="s">
        <v>42</v>
      </c>
      <c r="C77" s="108" t="s">
        <v>43</v>
      </c>
      <c r="D77" s="108" t="s">
        <v>191</v>
      </c>
      <c r="E77" s="112" t="s">
        <v>353</v>
      </c>
      <c r="F77" s="125"/>
      <c r="G77" s="290">
        <f>G78</f>
        <v>115000</v>
      </c>
      <c r="H77" s="229"/>
      <c r="I77" s="229"/>
      <c r="J77" s="229"/>
    </row>
    <row r="78" spans="1:10" s="13" customFormat="1" ht="34.5" customHeight="1">
      <c r="A78" s="239" t="s">
        <v>185</v>
      </c>
      <c r="B78" s="113" t="s">
        <v>42</v>
      </c>
      <c r="C78" s="105" t="s">
        <v>43</v>
      </c>
      <c r="D78" s="105" t="s">
        <v>191</v>
      </c>
      <c r="E78" s="114" t="s">
        <v>353</v>
      </c>
      <c r="F78" s="124">
        <v>200</v>
      </c>
      <c r="G78" s="293">
        <v>115000</v>
      </c>
      <c r="H78" s="229"/>
      <c r="I78" s="229"/>
      <c r="J78" s="229"/>
    </row>
    <row r="79" spans="1:10" s="13" customFormat="1" ht="18" customHeight="1">
      <c r="A79" s="238" t="s">
        <v>146</v>
      </c>
      <c r="B79" s="104" t="s">
        <v>42</v>
      </c>
      <c r="C79" s="108" t="s">
        <v>43</v>
      </c>
      <c r="D79" s="108" t="s">
        <v>191</v>
      </c>
      <c r="E79" s="112" t="s">
        <v>147</v>
      </c>
      <c r="F79" s="125"/>
      <c r="G79" s="290">
        <f>G80</f>
        <v>115000</v>
      </c>
      <c r="H79" s="229"/>
      <c r="I79" s="229"/>
      <c r="J79" s="229"/>
    </row>
    <row r="80" spans="1:10" s="13" customFormat="1" ht="36" customHeight="1">
      <c r="A80" s="239" t="s">
        <v>185</v>
      </c>
      <c r="B80" s="113" t="s">
        <v>42</v>
      </c>
      <c r="C80" s="105" t="s">
        <v>43</v>
      </c>
      <c r="D80" s="105" t="s">
        <v>191</v>
      </c>
      <c r="E80" s="114" t="s">
        <v>147</v>
      </c>
      <c r="F80" s="124">
        <v>200</v>
      </c>
      <c r="G80" s="293">
        <v>115000</v>
      </c>
      <c r="H80" s="229"/>
      <c r="I80" s="229"/>
      <c r="J80" s="229"/>
    </row>
    <row r="81" spans="1:10" s="13" customFormat="1" ht="48" customHeight="1">
      <c r="A81" s="146" t="s">
        <v>682</v>
      </c>
      <c r="B81" s="104" t="s">
        <v>42</v>
      </c>
      <c r="C81" s="263" t="s">
        <v>43</v>
      </c>
      <c r="D81" s="263" t="s">
        <v>191</v>
      </c>
      <c r="E81" s="117" t="s">
        <v>678</v>
      </c>
      <c r="F81" s="125"/>
      <c r="G81" s="290">
        <f>G82</f>
        <v>82500</v>
      </c>
      <c r="H81" s="229"/>
      <c r="I81" s="229"/>
      <c r="J81" s="229"/>
    </row>
    <row r="82" spans="1:10" s="13" customFormat="1" ht="81" customHeight="1">
      <c r="A82" s="146" t="s">
        <v>683</v>
      </c>
      <c r="B82" s="104" t="s">
        <v>42</v>
      </c>
      <c r="C82" s="263" t="s">
        <v>43</v>
      </c>
      <c r="D82" s="263" t="s">
        <v>191</v>
      </c>
      <c r="E82" s="117" t="s">
        <v>679</v>
      </c>
      <c r="F82" s="125"/>
      <c r="G82" s="290">
        <f>G83</f>
        <v>82500</v>
      </c>
      <c r="H82" s="229"/>
      <c r="I82" s="229"/>
      <c r="J82" s="229"/>
    </row>
    <row r="83" spans="1:10" s="13" customFormat="1" ht="65.25" customHeight="1">
      <c r="A83" s="146" t="s">
        <v>743</v>
      </c>
      <c r="B83" s="104" t="s">
        <v>42</v>
      </c>
      <c r="C83" s="263" t="s">
        <v>43</v>
      </c>
      <c r="D83" s="263" t="s">
        <v>191</v>
      </c>
      <c r="E83" s="117" t="s">
        <v>742</v>
      </c>
      <c r="F83" s="125"/>
      <c r="G83" s="290">
        <f>G84</f>
        <v>82500</v>
      </c>
      <c r="H83" s="229"/>
      <c r="I83" s="229"/>
      <c r="J83" s="229"/>
    </row>
    <row r="84" spans="1:10" s="13" customFormat="1" ht="36" customHeight="1">
      <c r="A84" s="238" t="s">
        <v>751</v>
      </c>
      <c r="B84" s="104" t="s">
        <v>42</v>
      </c>
      <c r="C84" s="263" t="s">
        <v>43</v>
      </c>
      <c r="D84" s="263" t="s">
        <v>191</v>
      </c>
      <c r="E84" s="117" t="s">
        <v>750</v>
      </c>
      <c r="F84" s="125"/>
      <c r="G84" s="290">
        <f>G85</f>
        <v>82500</v>
      </c>
      <c r="H84" s="229"/>
      <c r="I84" s="229"/>
      <c r="J84" s="229"/>
    </row>
    <row r="85" spans="1:10" s="13" customFormat="1" ht="36" customHeight="1">
      <c r="A85" s="239" t="s">
        <v>185</v>
      </c>
      <c r="B85" s="113" t="s">
        <v>42</v>
      </c>
      <c r="C85" s="105" t="s">
        <v>43</v>
      </c>
      <c r="D85" s="105" t="s">
        <v>191</v>
      </c>
      <c r="E85" s="134" t="s">
        <v>750</v>
      </c>
      <c r="F85" s="116">
        <v>200</v>
      </c>
      <c r="G85" s="293">
        <v>82500</v>
      </c>
      <c r="H85" s="229"/>
      <c r="I85" s="229"/>
      <c r="J85" s="229"/>
    </row>
    <row r="86" spans="1:10" s="13" customFormat="1" ht="35.25" customHeight="1">
      <c r="A86" s="238" t="s">
        <v>599</v>
      </c>
      <c r="B86" s="104" t="s">
        <v>42</v>
      </c>
      <c r="C86" s="108" t="s">
        <v>43</v>
      </c>
      <c r="D86" s="108" t="s">
        <v>191</v>
      </c>
      <c r="E86" s="117" t="s">
        <v>436</v>
      </c>
      <c r="F86" s="119"/>
      <c r="G86" s="290">
        <f>G87</f>
        <v>45000</v>
      </c>
      <c r="H86" s="229"/>
      <c r="I86" s="229"/>
      <c r="J86" s="229"/>
    </row>
    <row r="87" spans="1:10" s="13" customFormat="1" ht="62.25" customHeight="1">
      <c r="A87" s="238" t="s">
        <v>600</v>
      </c>
      <c r="B87" s="104" t="s">
        <v>42</v>
      </c>
      <c r="C87" s="108" t="s">
        <v>43</v>
      </c>
      <c r="D87" s="108" t="s">
        <v>191</v>
      </c>
      <c r="E87" s="112" t="s">
        <v>472</v>
      </c>
      <c r="F87" s="119"/>
      <c r="G87" s="290">
        <f>G88</f>
        <v>45000</v>
      </c>
      <c r="H87" s="229"/>
      <c r="I87" s="229"/>
      <c r="J87" s="229"/>
    </row>
    <row r="88" spans="1:10" s="13" customFormat="1" ht="51.75" customHeight="1">
      <c r="A88" s="112" t="s">
        <v>34</v>
      </c>
      <c r="B88" s="104" t="s">
        <v>42</v>
      </c>
      <c r="C88" s="108" t="s">
        <v>43</v>
      </c>
      <c r="D88" s="108" t="s">
        <v>191</v>
      </c>
      <c r="E88" s="112" t="s">
        <v>480</v>
      </c>
      <c r="F88" s="119"/>
      <c r="G88" s="290">
        <f>G89</f>
        <v>45000</v>
      </c>
      <c r="H88" s="229"/>
      <c r="I88" s="229"/>
      <c r="J88" s="229"/>
    </row>
    <row r="89" spans="1:10" s="13" customFormat="1" ht="18" customHeight="1">
      <c r="A89" s="239" t="s">
        <v>221</v>
      </c>
      <c r="B89" s="113" t="s">
        <v>42</v>
      </c>
      <c r="C89" s="105" t="s">
        <v>43</v>
      </c>
      <c r="D89" s="105" t="s">
        <v>191</v>
      </c>
      <c r="E89" s="114" t="s">
        <v>222</v>
      </c>
      <c r="F89" s="116"/>
      <c r="G89" s="293">
        <f>G90</f>
        <v>45000</v>
      </c>
      <c r="H89" s="229"/>
      <c r="I89" s="229"/>
      <c r="J89" s="229"/>
    </row>
    <row r="90" spans="1:10" s="13" customFormat="1" ht="36" customHeight="1">
      <c r="A90" s="239" t="s">
        <v>185</v>
      </c>
      <c r="B90" s="113" t="s">
        <v>42</v>
      </c>
      <c r="C90" s="105" t="s">
        <v>43</v>
      </c>
      <c r="D90" s="105" t="s">
        <v>191</v>
      </c>
      <c r="E90" s="114" t="s">
        <v>222</v>
      </c>
      <c r="F90" s="116">
        <v>200</v>
      </c>
      <c r="G90" s="293">
        <v>45000</v>
      </c>
      <c r="H90" s="229"/>
      <c r="I90" s="229"/>
      <c r="J90" s="229"/>
    </row>
    <row r="91" spans="1:10" s="13" customFormat="1" ht="31.5" customHeight="1">
      <c r="A91" s="112" t="s">
        <v>601</v>
      </c>
      <c r="B91" s="104" t="s">
        <v>42</v>
      </c>
      <c r="C91" s="108" t="s">
        <v>43</v>
      </c>
      <c r="D91" s="108" t="s">
        <v>191</v>
      </c>
      <c r="E91" s="117" t="s">
        <v>437</v>
      </c>
      <c r="F91" s="108"/>
      <c r="G91" s="290">
        <f>G92</f>
        <v>289309</v>
      </c>
      <c r="H91" s="229"/>
      <c r="I91" s="229"/>
      <c r="J91" s="229"/>
    </row>
    <row r="92" spans="1:10" s="13" customFormat="1" ht="83.25" customHeight="1">
      <c r="A92" s="112" t="s">
        <v>602</v>
      </c>
      <c r="B92" s="104" t="s">
        <v>42</v>
      </c>
      <c r="C92" s="108" t="s">
        <v>43</v>
      </c>
      <c r="D92" s="108" t="s">
        <v>191</v>
      </c>
      <c r="E92" s="117" t="s">
        <v>471</v>
      </c>
      <c r="F92" s="105"/>
      <c r="G92" s="290">
        <f>G93</f>
        <v>289309</v>
      </c>
      <c r="H92" s="229"/>
      <c r="I92" s="229"/>
      <c r="J92" s="229"/>
    </row>
    <row r="93" spans="1:10" s="13" customFormat="1" ht="36" customHeight="1">
      <c r="A93" s="241" t="s">
        <v>223</v>
      </c>
      <c r="B93" s="104" t="s">
        <v>42</v>
      </c>
      <c r="C93" s="108" t="s">
        <v>43</v>
      </c>
      <c r="D93" s="108" t="s">
        <v>191</v>
      </c>
      <c r="E93" s="112" t="s">
        <v>481</v>
      </c>
      <c r="F93" s="125"/>
      <c r="G93" s="290">
        <f>G94</f>
        <v>289309</v>
      </c>
      <c r="H93" s="229"/>
      <c r="I93" s="229"/>
      <c r="J93" s="229"/>
    </row>
    <row r="94" spans="1:7" s="17" customFormat="1" ht="31.5" customHeight="1">
      <c r="A94" s="240" t="s">
        <v>2</v>
      </c>
      <c r="B94" s="113" t="s">
        <v>42</v>
      </c>
      <c r="C94" s="105" t="s">
        <v>43</v>
      </c>
      <c r="D94" s="105" t="s">
        <v>191</v>
      </c>
      <c r="E94" s="114" t="s">
        <v>224</v>
      </c>
      <c r="F94" s="124"/>
      <c r="G94" s="293">
        <f>G95+G96</f>
        <v>289309</v>
      </c>
    </row>
    <row r="95" spans="1:7" s="17" customFormat="1" ht="69" customHeight="1">
      <c r="A95" s="239" t="s">
        <v>54</v>
      </c>
      <c r="B95" s="113" t="s">
        <v>42</v>
      </c>
      <c r="C95" s="105" t="s">
        <v>43</v>
      </c>
      <c r="D95" s="105" t="s">
        <v>191</v>
      </c>
      <c r="E95" s="114" t="s">
        <v>224</v>
      </c>
      <c r="F95" s="116">
        <v>100</v>
      </c>
      <c r="G95" s="293">
        <v>262553</v>
      </c>
    </row>
    <row r="96" spans="1:10" s="16" customFormat="1" ht="34.5" customHeight="1">
      <c r="A96" s="239" t="s">
        <v>185</v>
      </c>
      <c r="B96" s="113" t="s">
        <v>42</v>
      </c>
      <c r="C96" s="105" t="s">
        <v>43</v>
      </c>
      <c r="D96" s="105" t="s">
        <v>191</v>
      </c>
      <c r="E96" s="114" t="s">
        <v>224</v>
      </c>
      <c r="F96" s="116">
        <v>200</v>
      </c>
      <c r="G96" s="293">
        <v>26756</v>
      </c>
      <c r="H96" s="3"/>
      <c r="I96" s="3"/>
      <c r="J96" s="3"/>
    </row>
    <row r="97" spans="1:10" s="16" customFormat="1" ht="50.25" customHeight="1">
      <c r="A97" s="238" t="s">
        <v>603</v>
      </c>
      <c r="B97" s="104" t="s">
        <v>42</v>
      </c>
      <c r="C97" s="108" t="s">
        <v>43</v>
      </c>
      <c r="D97" s="108" t="s">
        <v>191</v>
      </c>
      <c r="E97" s="126" t="s">
        <v>438</v>
      </c>
      <c r="F97" s="127"/>
      <c r="G97" s="290">
        <f>G98</f>
        <v>30000</v>
      </c>
      <c r="H97" s="3"/>
      <c r="I97" s="3"/>
      <c r="J97" s="3"/>
    </row>
    <row r="98" spans="1:10" s="16" customFormat="1" ht="83.25" customHeight="1">
      <c r="A98" s="238" t="s">
        <v>640</v>
      </c>
      <c r="B98" s="104" t="s">
        <v>42</v>
      </c>
      <c r="C98" s="108" t="s">
        <v>43</v>
      </c>
      <c r="D98" s="108" t="s">
        <v>191</v>
      </c>
      <c r="E98" s="126" t="s">
        <v>470</v>
      </c>
      <c r="F98" s="127"/>
      <c r="G98" s="290">
        <f>G99</f>
        <v>30000</v>
      </c>
      <c r="H98" s="3"/>
      <c r="I98" s="3"/>
      <c r="J98" s="3"/>
    </row>
    <row r="99" spans="1:10" s="16" customFormat="1" ht="63.75" customHeight="1">
      <c r="A99" s="238" t="s">
        <v>7</v>
      </c>
      <c r="B99" s="104" t="s">
        <v>42</v>
      </c>
      <c r="C99" s="108" t="s">
        <v>43</v>
      </c>
      <c r="D99" s="108" t="s">
        <v>191</v>
      </c>
      <c r="E99" s="126" t="s">
        <v>482</v>
      </c>
      <c r="F99" s="127"/>
      <c r="G99" s="290">
        <f>G100</f>
        <v>30000</v>
      </c>
      <c r="H99" s="3"/>
      <c r="I99" s="3"/>
      <c r="J99" s="3"/>
    </row>
    <row r="100" spans="1:10" s="16" customFormat="1" ht="31.5" customHeight="1">
      <c r="A100" s="239" t="s">
        <v>8</v>
      </c>
      <c r="B100" s="113" t="s">
        <v>42</v>
      </c>
      <c r="C100" s="105" t="s">
        <v>43</v>
      </c>
      <c r="D100" s="105" t="s">
        <v>191</v>
      </c>
      <c r="E100" s="128" t="s">
        <v>9</v>
      </c>
      <c r="F100" s="129"/>
      <c r="G100" s="293">
        <f>G101</f>
        <v>30000</v>
      </c>
      <c r="H100" s="3"/>
      <c r="I100" s="3"/>
      <c r="J100" s="3"/>
    </row>
    <row r="101" spans="1:10" s="16" customFormat="1" ht="18.75" customHeight="1">
      <c r="A101" s="239" t="s">
        <v>327</v>
      </c>
      <c r="B101" s="113" t="s">
        <v>42</v>
      </c>
      <c r="C101" s="105" t="s">
        <v>43</v>
      </c>
      <c r="D101" s="105" t="s">
        <v>191</v>
      </c>
      <c r="E101" s="128" t="s">
        <v>9</v>
      </c>
      <c r="F101" s="129">
        <v>300</v>
      </c>
      <c r="G101" s="293">
        <v>30000</v>
      </c>
      <c r="H101" s="3"/>
      <c r="I101" s="3"/>
      <c r="J101" s="3"/>
    </row>
    <row r="102" spans="1:10" s="6" customFormat="1" ht="36" customHeight="1">
      <c r="A102" s="238" t="s">
        <v>61</v>
      </c>
      <c r="B102" s="104" t="s">
        <v>42</v>
      </c>
      <c r="C102" s="108" t="s">
        <v>43</v>
      </c>
      <c r="D102" s="108" t="s">
        <v>191</v>
      </c>
      <c r="E102" s="112" t="s">
        <v>439</v>
      </c>
      <c r="F102" s="125"/>
      <c r="G102" s="290">
        <f>G103</f>
        <v>1857934.1600000001</v>
      </c>
      <c r="H102" s="17"/>
      <c r="I102" s="17"/>
      <c r="J102" s="17"/>
    </row>
    <row r="103" spans="1:10" s="6" customFormat="1" ht="22.5" customHeight="1">
      <c r="A103" s="238" t="s">
        <v>587</v>
      </c>
      <c r="B103" s="104" t="s">
        <v>42</v>
      </c>
      <c r="C103" s="108" t="s">
        <v>43</v>
      </c>
      <c r="D103" s="108" t="s">
        <v>191</v>
      </c>
      <c r="E103" s="112" t="s">
        <v>469</v>
      </c>
      <c r="F103" s="125"/>
      <c r="G103" s="290">
        <f>G104</f>
        <v>1857934.1600000001</v>
      </c>
      <c r="H103" s="17"/>
      <c r="I103" s="17"/>
      <c r="J103" s="17"/>
    </row>
    <row r="104" spans="1:10" s="6" customFormat="1" ht="31.5" customHeight="1">
      <c r="A104" s="242" t="s">
        <v>522</v>
      </c>
      <c r="B104" s="113" t="s">
        <v>42</v>
      </c>
      <c r="C104" s="105" t="s">
        <v>43</v>
      </c>
      <c r="D104" s="105" t="s">
        <v>191</v>
      </c>
      <c r="E104" s="130" t="s">
        <v>225</v>
      </c>
      <c r="F104" s="131"/>
      <c r="G104" s="293">
        <f>G105</f>
        <v>1857934.1600000001</v>
      </c>
      <c r="H104" s="17"/>
      <c r="I104" s="17"/>
      <c r="J104" s="17"/>
    </row>
    <row r="105" spans="1:10" s="6" customFormat="1" ht="15.75" customHeight="1">
      <c r="A105" s="239" t="s">
        <v>306</v>
      </c>
      <c r="B105" s="113" t="s">
        <v>42</v>
      </c>
      <c r="C105" s="105" t="s">
        <v>43</v>
      </c>
      <c r="D105" s="105" t="s">
        <v>191</v>
      </c>
      <c r="E105" s="130" t="s">
        <v>225</v>
      </c>
      <c r="F105" s="116">
        <v>800</v>
      </c>
      <c r="G105" s="319">
        <f>5132258.36-20851-125957.6-27000-22858-82500-110000-5000-37010-70000-13250-654522+150000+0.9+27570.78-331955.23+73804.62-900000-300000+1100-111.6+50000+26000+350687+591678-400000-116795-3250-620573-155480.45-835566.62+125000+440958-120107-125000-45000+11664</f>
        <v>1857934.1600000001</v>
      </c>
      <c r="H105" s="17"/>
      <c r="I105" s="17"/>
      <c r="J105" s="17"/>
    </row>
    <row r="106" spans="1:10" s="6" customFormat="1" ht="18" customHeight="1">
      <c r="A106" s="238" t="s">
        <v>38</v>
      </c>
      <c r="B106" s="104" t="s">
        <v>42</v>
      </c>
      <c r="C106" s="108" t="s">
        <v>43</v>
      </c>
      <c r="D106" s="108" t="s">
        <v>191</v>
      </c>
      <c r="E106" s="117" t="s">
        <v>427</v>
      </c>
      <c r="F106" s="116"/>
      <c r="G106" s="290">
        <f>G107</f>
        <v>13317713.95</v>
      </c>
      <c r="H106" s="17"/>
      <c r="I106" s="17"/>
      <c r="J106" s="17"/>
    </row>
    <row r="107" spans="1:10" s="6" customFormat="1" ht="36" customHeight="1">
      <c r="A107" s="238" t="s">
        <v>5</v>
      </c>
      <c r="B107" s="104" t="s">
        <v>42</v>
      </c>
      <c r="C107" s="108" t="s">
        <v>43</v>
      </c>
      <c r="D107" s="108" t="s">
        <v>191</v>
      </c>
      <c r="E107" s="117" t="s">
        <v>428</v>
      </c>
      <c r="F107" s="116"/>
      <c r="G107" s="290">
        <f>+G108+G111+G115+G117</f>
        <v>13317713.95</v>
      </c>
      <c r="H107" s="17"/>
      <c r="I107" s="17"/>
      <c r="J107" s="17"/>
    </row>
    <row r="108" spans="1:10" s="8" customFormat="1" ht="39" customHeight="1">
      <c r="A108" s="196" t="s">
        <v>667</v>
      </c>
      <c r="B108" s="104" t="s">
        <v>42</v>
      </c>
      <c r="C108" s="108" t="s">
        <v>43</v>
      </c>
      <c r="D108" s="108" t="s">
        <v>191</v>
      </c>
      <c r="E108" s="112" t="s">
        <v>259</v>
      </c>
      <c r="F108" s="108"/>
      <c r="G108" s="290">
        <f>G109+G110</f>
        <v>2886632</v>
      </c>
      <c r="H108" s="200"/>
      <c r="I108" s="200"/>
      <c r="J108" s="200"/>
    </row>
    <row r="109" spans="1:10" s="16" customFormat="1" ht="68.25" customHeight="1">
      <c r="A109" s="239" t="s">
        <v>54</v>
      </c>
      <c r="B109" s="113" t="s">
        <v>42</v>
      </c>
      <c r="C109" s="105" t="s">
        <v>43</v>
      </c>
      <c r="D109" s="105" t="s">
        <v>191</v>
      </c>
      <c r="E109" s="114" t="s">
        <v>259</v>
      </c>
      <c r="F109" s="116">
        <v>100</v>
      </c>
      <c r="G109" s="293">
        <v>979357</v>
      </c>
      <c r="H109" s="3"/>
      <c r="I109" s="3"/>
      <c r="J109" s="3"/>
    </row>
    <row r="110" spans="1:10" s="12" customFormat="1" ht="33" customHeight="1">
      <c r="A110" s="239" t="s">
        <v>185</v>
      </c>
      <c r="B110" s="113" t="s">
        <v>42</v>
      </c>
      <c r="C110" s="105" t="s">
        <v>43</v>
      </c>
      <c r="D110" s="105" t="s">
        <v>191</v>
      </c>
      <c r="E110" s="114" t="s">
        <v>259</v>
      </c>
      <c r="F110" s="116">
        <v>200</v>
      </c>
      <c r="G110" s="293">
        <v>1907275</v>
      </c>
      <c r="H110" s="3"/>
      <c r="I110" s="3"/>
      <c r="J110" s="3"/>
    </row>
    <row r="111" spans="1:10" s="13" customFormat="1" ht="33.75" customHeight="1">
      <c r="A111" s="238" t="s">
        <v>192</v>
      </c>
      <c r="B111" s="104" t="s">
        <v>42</v>
      </c>
      <c r="C111" s="108" t="s">
        <v>43</v>
      </c>
      <c r="D111" s="108" t="s">
        <v>191</v>
      </c>
      <c r="E111" s="112" t="s">
        <v>226</v>
      </c>
      <c r="F111" s="132"/>
      <c r="G111" s="290">
        <f>G112+G113+G114</f>
        <v>10008640</v>
      </c>
      <c r="H111" s="229"/>
      <c r="I111" s="229"/>
      <c r="J111" s="229"/>
    </row>
    <row r="112" spans="1:10" s="10" customFormat="1" ht="63.75" customHeight="1">
      <c r="A112" s="239" t="s">
        <v>54</v>
      </c>
      <c r="B112" s="113" t="s">
        <v>42</v>
      </c>
      <c r="C112" s="105" t="s">
        <v>43</v>
      </c>
      <c r="D112" s="105" t="s">
        <v>191</v>
      </c>
      <c r="E112" s="114" t="s">
        <v>226</v>
      </c>
      <c r="F112" s="133" t="s">
        <v>195</v>
      </c>
      <c r="G112" s="293">
        <v>6390096</v>
      </c>
      <c r="H112" s="229"/>
      <c r="I112" s="229"/>
      <c r="J112" s="229"/>
    </row>
    <row r="113" spans="1:10" s="13" customFormat="1" ht="38.25" customHeight="1">
      <c r="A113" s="239" t="s">
        <v>185</v>
      </c>
      <c r="B113" s="113" t="s">
        <v>42</v>
      </c>
      <c r="C113" s="105" t="s">
        <v>43</v>
      </c>
      <c r="D113" s="105" t="s">
        <v>191</v>
      </c>
      <c r="E113" s="114" t="s">
        <v>226</v>
      </c>
      <c r="F113" s="133" t="s">
        <v>196</v>
      </c>
      <c r="G113" s="293">
        <f>3473185+84424</f>
        <v>3557609</v>
      </c>
      <c r="H113" s="229"/>
      <c r="I113" s="229"/>
      <c r="J113" s="229"/>
    </row>
    <row r="114" spans="1:10" s="13" customFormat="1" ht="16.5" customHeight="1">
      <c r="A114" s="239" t="s">
        <v>306</v>
      </c>
      <c r="B114" s="113" t="s">
        <v>42</v>
      </c>
      <c r="C114" s="105" t="s">
        <v>43</v>
      </c>
      <c r="D114" s="105" t="s">
        <v>191</v>
      </c>
      <c r="E114" s="114" t="s">
        <v>226</v>
      </c>
      <c r="F114" s="133" t="s">
        <v>189</v>
      </c>
      <c r="G114" s="293">
        <v>60935</v>
      </c>
      <c r="H114" s="229"/>
      <c r="I114" s="229"/>
      <c r="J114" s="229"/>
    </row>
    <row r="115" spans="1:10" s="8" customFormat="1" ht="33.75" customHeight="1">
      <c r="A115" s="112" t="s">
        <v>60</v>
      </c>
      <c r="B115" s="104" t="s">
        <v>42</v>
      </c>
      <c r="C115" s="108" t="s">
        <v>43</v>
      </c>
      <c r="D115" s="108" t="s">
        <v>191</v>
      </c>
      <c r="E115" s="112" t="s">
        <v>227</v>
      </c>
      <c r="F115" s="108"/>
      <c r="G115" s="290">
        <f>G116</f>
        <v>80000</v>
      </c>
      <c r="H115" s="200"/>
      <c r="I115" s="200"/>
      <c r="J115" s="200"/>
    </row>
    <row r="116" spans="1:10" s="13" customFormat="1" ht="34.5" customHeight="1">
      <c r="A116" s="239" t="s">
        <v>185</v>
      </c>
      <c r="B116" s="113" t="s">
        <v>42</v>
      </c>
      <c r="C116" s="105" t="s">
        <v>43</v>
      </c>
      <c r="D116" s="105" t="s">
        <v>191</v>
      </c>
      <c r="E116" s="114" t="s">
        <v>227</v>
      </c>
      <c r="F116" s="116">
        <v>200</v>
      </c>
      <c r="G116" s="293">
        <v>80000</v>
      </c>
      <c r="H116" s="229"/>
      <c r="I116" s="229"/>
      <c r="J116" s="229"/>
    </row>
    <row r="117" spans="1:10" s="13" customFormat="1" ht="34.5" customHeight="1">
      <c r="A117" s="107" t="s">
        <v>660</v>
      </c>
      <c r="B117" s="104" t="s">
        <v>42</v>
      </c>
      <c r="C117" s="257" t="s">
        <v>43</v>
      </c>
      <c r="D117" s="257" t="s">
        <v>191</v>
      </c>
      <c r="E117" s="112" t="s">
        <v>661</v>
      </c>
      <c r="F117" s="119"/>
      <c r="G117" s="290">
        <f>G118</f>
        <v>342441.95</v>
      </c>
      <c r="H117" s="229"/>
      <c r="I117" s="229"/>
      <c r="J117" s="229"/>
    </row>
    <row r="118" spans="1:10" s="13" customFormat="1" ht="18" customHeight="1">
      <c r="A118" s="122" t="s">
        <v>326</v>
      </c>
      <c r="B118" s="113" t="s">
        <v>42</v>
      </c>
      <c r="C118" s="105" t="s">
        <v>43</v>
      </c>
      <c r="D118" s="105" t="s">
        <v>191</v>
      </c>
      <c r="E118" s="114" t="s">
        <v>661</v>
      </c>
      <c r="F118" s="116">
        <v>500</v>
      </c>
      <c r="G118" s="293">
        <v>342441.95</v>
      </c>
      <c r="H118" s="229"/>
      <c r="I118" s="229"/>
      <c r="J118" s="229"/>
    </row>
    <row r="119" spans="1:10" s="13" customFormat="1" ht="18" customHeight="1">
      <c r="A119" s="118" t="s">
        <v>158</v>
      </c>
      <c r="B119" s="104" t="s">
        <v>42</v>
      </c>
      <c r="C119" s="269" t="s">
        <v>43</v>
      </c>
      <c r="D119" s="269" t="s">
        <v>191</v>
      </c>
      <c r="E119" s="112" t="s">
        <v>432</v>
      </c>
      <c r="F119" s="269"/>
      <c r="G119" s="290">
        <f>G120</f>
        <v>30000</v>
      </c>
      <c r="H119" s="229"/>
      <c r="I119" s="229"/>
      <c r="J119" s="229"/>
    </row>
    <row r="120" spans="1:10" s="13" customFormat="1" ht="33.75" customHeight="1">
      <c r="A120" s="281" t="s">
        <v>6</v>
      </c>
      <c r="B120" s="104" t="s">
        <v>42</v>
      </c>
      <c r="C120" s="269" t="s">
        <v>43</v>
      </c>
      <c r="D120" s="269" t="s">
        <v>191</v>
      </c>
      <c r="E120" s="112" t="s">
        <v>433</v>
      </c>
      <c r="F120" s="269"/>
      <c r="G120" s="290">
        <f>G121</f>
        <v>30000</v>
      </c>
      <c r="H120" s="229"/>
      <c r="I120" s="229"/>
      <c r="J120" s="229"/>
    </row>
    <row r="121" spans="1:10" s="13" customFormat="1" ht="18" customHeight="1">
      <c r="A121" s="282" t="s">
        <v>784</v>
      </c>
      <c r="B121" s="113" t="s">
        <v>42</v>
      </c>
      <c r="C121" s="105" t="s">
        <v>43</v>
      </c>
      <c r="D121" s="105" t="s">
        <v>191</v>
      </c>
      <c r="E121" s="283" t="s">
        <v>785</v>
      </c>
      <c r="F121" s="105"/>
      <c r="G121" s="290">
        <f>G122</f>
        <v>30000</v>
      </c>
      <c r="H121" s="229"/>
      <c r="I121" s="229"/>
      <c r="J121" s="229"/>
    </row>
    <row r="122" spans="1:10" s="13" customFormat="1" ht="18" customHeight="1">
      <c r="A122" s="275" t="s">
        <v>327</v>
      </c>
      <c r="B122" s="113" t="s">
        <v>42</v>
      </c>
      <c r="C122" s="105" t="s">
        <v>43</v>
      </c>
      <c r="D122" s="105" t="s">
        <v>191</v>
      </c>
      <c r="E122" s="280" t="s">
        <v>785</v>
      </c>
      <c r="F122" s="116">
        <v>300</v>
      </c>
      <c r="G122" s="319">
        <v>30000</v>
      </c>
      <c r="H122" s="229"/>
      <c r="I122" s="229"/>
      <c r="J122" s="229"/>
    </row>
    <row r="123" spans="1:10" s="13" customFormat="1" ht="31.5" customHeight="1">
      <c r="A123" s="241" t="s">
        <v>367</v>
      </c>
      <c r="B123" s="104" t="s">
        <v>42</v>
      </c>
      <c r="C123" s="108" t="s">
        <v>45</v>
      </c>
      <c r="D123" s="105"/>
      <c r="E123" s="134"/>
      <c r="F123" s="116"/>
      <c r="G123" s="290">
        <f>G124+G141</f>
        <v>344000</v>
      </c>
      <c r="H123" s="229"/>
      <c r="I123" s="229"/>
      <c r="J123" s="229"/>
    </row>
    <row r="124" spans="1:10" s="13" customFormat="1" ht="34.5" customHeight="1">
      <c r="A124" s="241" t="s">
        <v>11</v>
      </c>
      <c r="B124" s="104" t="s">
        <v>42</v>
      </c>
      <c r="C124" s="108" t="s">
        <v>45</v>
      </c>
      <c r="D124" s="108" t="s">
        <v>48</v>
      </c>
      <c r="E124" s="134"/>
      <c r="F124" s="116"/>
      <c r="G124" s="290">
        <f>G125</f>
        <v>324000</v>
      </c>
      <c r="H124" s="229"/>
      <c r="I124" s="229"/>
      <c r="J124" s="229"/>
    </row>
    <row r="125" spans="1:10" s="18" customFormat="1" ht="67.5" customHeight="1">
      <c r="A125" s="112" t="s">
        <v>605</v>
      </c>
      <c r="B125" s="104" t="s">
        <v>42</v>
      </c>
      <c r="C125" s="108" t="s">
        <v>45</v>
      </c>
      <c r="D125" s="108" t="s">
        <v>48</v>
      </c>
      <c r="E125" s="117" t="s">
        <v>440</v>
      </c>
      <c r="F125" s="108"/>
      <c r="G125" s="290">
        <f>G130+G126</f>
        <v>324000</v>
      </c>
      <c r="H125" s="3"/>
      <c r="I125" s="3"/>
      <c r="J125" s="3"/>
    </row>
    <row r="126" spans="1:10" s="18" customFormat="1" ht="112.5" customHeight="1">
      <c r="A126" s="238" t="s">
        <v>606</v>
      </c>
      <c r="B126" s="104" t="s">
        <v>42</v>
      </c>
      <c r="C126" s="108" t="s">
        <v>45</v>
      </c>
      <c r="D126" s="108" t="s">
        <v>48</v>
      </c>
      <c r="E126" s="117" t="s">
        <v>519</v>
      </c>
      <c r="F126" s="108"/>
      <c r="G126" s="290">
        <f>G127</f>
        <v>40000</v>
      </c>
      <c r="H126" s="3"/>
      <c r="I126" s="3"/>
      <c r="J126" s="3"/>
    </row>
    <row r="127" spans="1:10" s="18" customFormat="1" ht="51" customHeight="1">
      <c r="A127" s="112" t="s">
        <v>398</v>
      </c>
      <c r="B127" s="104" t="s">
        <v>42</v>
      </c>
      <c r="C127" s="108" t="s">
        <v>45</v>
      </c>
      <c r="D127" s="108" t="s">
        <v>48</v>
      </c>
      <c r="E127" s="112" t="s">
        <v>520</v>
      </c>
      <c r="F127" s="125"/>
      <c r="G127" s="290">
        <f>G128</f>
        <v>40000</v>
      </c>
      <c r="H127" s="3"/>
      <c r="I127" s="3"/>
      <c r="J127" s="3"/>
    </row>
    <row r="128" spans="1:10" s="18" customFormat="1" ht="47.25" customHeight="1">
      <c r="A128" s="239" t="s">
        <v>59</v>
      </c>
      <c r="B128" s="113" t="s">
        <v>42</v>
      </c>
      <c r="C128" s="105" t="s">
        <v>45</v>
      </c>
      <c r="D128" s="105" t="s">
        <v>48</v>
      </c>
      <c r="E128" s="128" t="s">
        <v>397</v>
      </c>
      <c r="F128" s="135"/>
      <c r="G128" s="293">
        <f>G129</f>
        <v>40000</v>
      </c>
      <c r="H128" s="3"/>
      <c r="I128" s="3"/>
      <c r="J128" s="3"/>
    </row>
    <row r="129" spans="1:10" s="18" customFormat="1" ht="33" customHeight="1">
      <c r="A129" s="239" t="s">
        <v>185</v>
      </c>
      <c r="B129" s="113" t="s">
        <v>42</v>
      </c>
      <c r="C129" s="105" t="s">
        <v>45</v>
      </c>
      <c r="D129" s="105" t="s">
        <v>48</v>
      </c>
      <c r="E129" s="128" t="s">
        <v>397</v>
      </c>
      <c r="F129" s="129">
        <v>200</v>
      </c>
      <c r="G129" s="293">
        <v>40000</v>
      </c>
      <c r="H129" s="3"/>
      <c r="I129" s="3"/>
      <c r="J129" s="3"/>
    </row>
    <row r="130" spans="1:10" s="19" customFormat="1" ht="115.5" customHeight="1">
      <c r="A130" s="238" t="s">
        <v>607</v>
      </c>
      <c r="B130" s="104" t="s">
        <v>42</v>
      </c>
      <c r="C130" s="108" t="s">
        <v>45</v>
      </c>
      <c r="D130" s="108" t="s">
        <v>48</v>
      </c>
      <c r="E130" s="117" t="s">
        <v>468</v>
      </c>
      <c r="F130" s="108"/>
      <c r="G130" s="290">
        <f>G131+G134+G137</f>
        <v>284000</v>
      </c>
      <c r="H130" s="225"/>
      <c r="I130" s="225"/>
      <c r="J130" s="225"/>
    </row>
    <row r="131" spans="1:10" s="19" customFormat="1" ht="31.5" customHeight="1">
      <c r="A131" s="241" t="s">
        <v>181</v>
      </c>
      <c r="B131" s="104" t="s">
        <v>42</v>
      </c>
      <c r="C131" s="108" t="s">
        <v>45</v>
      </c>
      <c r="D131" s="108" t="s">
        <v>48</v>
      </c>
      <c r="E131" s="112" t="s">
        <v>483</v>
      </c>
      <c r="F131" s="125"/>
      <c r="G131" s="290">
        <f>G132</f>
        <v>30000</v>
      </c>
      <c r="H131" s="225"/>
      <c r="I131" s="225"/>
      <c r="J131" s="225"/>
    </row>
    <row r="132" spans="1:10" s="19" customFormat="1" ht="51.75" customHeight="1">
      <c r="A132" s="239" t="s">
        <v>59</v>
      </c>
      <c r="B132" s="113" t="s">
        <v>42</v>
      </c>
      <c r="C132" s="105" t="s">
        <v>45</v>
      </c>
      <c r="D132" s="105" t="s">
        <v>48</v>
      </c>
      <c r="E132" s="128" t="s">
        <v>182</v>
      </c>
      <c r="F132" s="135"/>
      <c r="G132" s="293">
        <f>G133</f>
        <v>30000</v>
      </c>
      <c r="H132" s="225"/>
      <c r="I132" s="225"/>
      <c r="J132" s="225"/>
    </row>
    <row r="133" spans="1:10" s="19" customFormat="1" ht="32.25" customHeight="1">
      <c r="A133" s="239" t="s">
        <v>185</v>
      </c>
      <c r="B133" s="113" t="s">
        <v>42</v>
      </c>
      <c r="C133" s="105" t="s">
        <v>45</v>
      </c>
      <c r="D133" s="105" t="s">
        <v>48</v>
      </c>
      <c r="E133" s="128" t="s">
        <v>182</v>
      </c>
      <c r="F133" s="129">
        <v>200</v>
      </c>
      <c r="G133" s="293">
        <v>30000</v>
      </c>
      <c r="H133" s="225"/>
      <c r="I133" s="225"/>
      <c r="J133" s="225"/>
    </row>
    <row r="134" spans="1:10" s="19" customFormat="1" ht="33" customHeight="1">
      <c r="A134" s="241" t="s">
        <v>228</v>
      </c>
      <c r="B134" s="104" t="s">
        <v>42</v>
      </c>
      <c r="C134" s="108" t="s">
        <v>45</v>
      </c>
      <c r="D134" s="108" t="s">
        <v>48</v>
      </c>
      <c r="E134" s="112" t="s">
        <v>484</v>
      </c>
      <c r="F134" s="116"/>
      <c r="G134" s="290">
        <f>G135</f>
        <v>244000</v>
      </c>
      <c r="H134" s="225"/>
      <c r="I134" s="225"/>
      <c r="J134" s="225"/>
    </row>
    <row r="135" spans="1:10" s="19" customFormat="1" ht="51" customHeight="1">
      <c r="A135" s="239" t="s">
        <v>59</v>
      </c>
      <c r="B135" s="113" t="s">
        <v>42</v>
      </c>
      <c r="C135" s="105" t="s">
        <v>45</v>
      </c>
      <c r="D135" s="105" t="s">
        <v>48</v>
      </c>
      <c r="E135" s="114" t="s">
        <v>310</v>
      </c>
      <c r="F135" s="124"/>
      <c r="G135" s="293">
        <f>G136</f>
        <v>244000</v>
      </c>
      <c r="H135" s="225"/>
      <c r="I135" s="225"/>
      <c r="J135" s="225"/>
    </row>
    <row r="136" spans="1:10" s="19" customFormat="1" ht="32.25" customHeight="1">
      <c r="A136" s="239" t="s">
        <v>185</v>
      </c>
      <c r="B136" s="113" t="s">
        <v>42</v>
      </c>
      <c r="C136" s="105" t="s">
        <v>45</v>
      </c>
      <c r="D136" s="105" t="s">
        <v>48</v>
      </c>
      <c r="E136" s="114" t="s">
        <v>310</v>
      </c>
      <c r="F136" s="116">
        <v>200</v>
      </c>
      <c r="G136" s="293">
        <v>244000</v>
      </c>
      <c r="H136" s="225"/>
      <c r="I136" s="225"/>
      <c r="J136" s="225"/>
    </row>
    <row r="137" spans="1:10" s="19" customFormat="1" ht="32.25" customHeight="1">
      <c r="A137" s="241" t="s">
        <v>229</v>
      </c>
      <c r="B137" s="104" t="s">
        <v>42</v>
      </c>
      <c r="C137" s="108" t="s">
        <v>45</v>
      </c>
      <c r="D137" s="108" t="s">
        <v>48</v>
      </c>
      <c r="E137" s="112" t="s">
        <v>485</v>
      </c>
      <c r="F137" s="116"/>
      <c r="G137" s="290">
        <f>G138</f>
        <v>10000</v>
      </c>
      <c r="H137" s="225"/>
      <c r="I137" s="225"/>
      <c r="J137" s="225"/>
    </row>
    <row r="138" spans="1:10" s="19" customFormat="1" ht="51" customHeight="1">
      <c r="A138" s="239" t="s">
        <v>59</v>
      </c>
      <c r="B138" s="113" t="s">
        <v>42</v>
      </c>
      <c r="C138" s="105" t="s">
        <v>45</v>
      </c>
      <c r="D138" s="105" t="s">
        <v>48</v>
      </c>
      <c r="E138" s="114" t="s">
        <v>311</v>
      </c>
      <c r="F138" s="124"/>
      <c r="G138" s="293">
        <f>G139</f>
        <v>10000</v>
      </c>
      <c r="H138" s="225"/>
      <c r="I138" s="225"/>
      <c r="J138" s="225"/>
    </row>
    <row r="139" spans="1:10" s="19" customFormat="1" ht="33.75" customHeight="1">
      <c r="A139" s="239" t="s">
        <v>185</v>
      </c>
      <c r="B139" s="113" t="s">
        <v>42</v>
      </c>
      <c r="C139" s="105" t="s">
        <v>45</v>
      </c>
      <c r="D139" s="105" t="s">
        <v>48</v>
      </c>
      <c r="E139" s="114" t="s">
        <v>311</v>
      </c>
      <c r="F139" s="116">
        <v>200</v>
      </c>
      <c r="G139" s="293">
        <v>10000</v>
      </c>
      <c r="H139" s="225"/>
      <c r="I139" s="225"/>
      <c r="J139" s="225"/>
    </row>
    <row r="140" spans="1:10" s="13" customFormat="1" ht="35.25" customHeight="1">
      <c r="A140" s="238" t="s">
        <v>316</v>
      </c>
      <c r="B140" s="104" t="s">
        <v>42</v>
      </c>
      <c r="C140" s="136" t="s">
        <v>45</v>
      </c>
      <c r="D140" s="119">
        <v>14</v>
      </c>
      <c r="E140" s="134"/>
      <c r="F140" s="116"/>
      <c r="G140" s="290">
        <f>G141</f>
        <v>20000</v>
      </c>
      <c r="H140" s="229"/>
      <c r="I140" s="229"/>
      <c r="J140" s="229"/>
    </row>
    <row r="141" spans="1:10" s="13" customFormat="1" ht="34.5" customHeight="1">
      <c r="A141" s="238" t="s">
        <v>608</v>
      </c>
      <c r="B141" s="104" t="s">
        <v>42</v>
      </c>
      <c r="C141" s="136" t="s">
        <v>45</v>
      </c>
      <c r="D141" s="119">
        <v>14</v>
      </c>
      <c r="E141" s="117" t="s">
        <v>441</v>
      </c>
      <c r="F141" s="119"/>
      <c r="G141" s="290">
        <f>G142</f>
        <v>20000</v>
      </c>
      <c r="H141" s="229"/>
      <c r="I141" s="229"/>
      <c r="J141" s="229"/>
    </row>
    <row r="142" spans="1:10" s="13" customFormat="1" ht="67.5" customHeight="1">
      <c r="A142" s="238" t="s">
        <v>609</v>
      </c>
      <c r="B142" s="104" t="s">
        <v>42</v>
      </c>
      <c r="C142" s="136" t="s">
        <v>45</v>
      </c>
      <c r="D142" s="119">
        <v>14</v>
      </c>
      <c r="E142" s="117" t="s">
        <v>467</v>
      </c>
      <c r="F142" s="119"/>
      <c r="G142" s="290">
        <f>G143+G146+G149</f>
        <v>20000</v>
      </c>
      <c r="H142" s="229"/>
      <c r="I142" s="229"/>
      <c r="J142" s="229"/>
    </row>
    <row r="143" spans="1:10" s="13" customFormat="1" ht="48.75" customHeight="1">
      <c r="A143" s="238" t="s">
        <v>163</v>
      </c>
      <c r="B143" s="104" t="s">
        <v>42</v>
      </c>
      <c r="C143" s="136" t="s">
        <v>45</v>
      </c>
      <c r="D143" s="119">
        <v>14</v>
      </c>
      <c r="E143" s="112" t="s">
        <v>486</v>
      </c>
      <c r="F143" s="119"/>
      <c r="G143" s="290">
        <f>G144</f>
        <v>10000</v>
      </c>
      <c r="H143" s="229"/>
      <c r="I143" s="229"/>
      <c r="J143" s="229"/>
    </row>
    <row r="144" spans="1:10" s="13" customFormat="1" ht="35.25" customHeight="1">
      <c r="A144" s="239" t="s">
        <v>307</v>
      </c>
      <c r="B144" s="113" t="s">
        <v>42</v>
      </c>
      <c r="C144" s="137" t="s">
        <v>45</v>
      </c>
      <c r="D144" s="116">
        <v>14</v>
      </c>
      <c r="E144" s="114" t="s">
        <v>231</v>
      </c>
      <c r="F144" s="116"/>
      <c r="G144" s="293">
        <f>G145</f>
        <v>10000</v>
      </c>
      <c r="H144" s="229"/>
      <c r="I144" s="229"/>
      <c r="J144" s="229"/>
    </row>
    <row r="145" spans="1:10" s="13" customFormat="1" ht="35.25" customHeight="1">
      <c r="A145" s="239" t="s">
        <v>185</v>
      </c>
      <c r="B145" s="113" t="s">
        <v>42</v>
      </c>
      <c r="C145" s="137" t="s">
        <v>45</v>
      </c>
      <c r="D145" s="116">
        <v>14</v>
      </c>
      <c r="E145" s="114" t="s">
        <v>231</v>
      </c>
      <c r="F145" s="116">
        <v>200</v>
      </c>
      <c r="G145" s="293">
        <v>10000</v>
      </c>
      <c r="H145" s="229"/>
      <c r="I145" s="229"/>
      <c r="J145" s="229"/>
    </row>
    <row r="146" spans="1:10" s="13" customFormat="1" ht="35.25" customHeight="1">
      <c r="A146" s="238" t="s">
        <v>230</v>
      </c>
      <c r="B146" s="104" t="s">
        <v>42</v>
      </c>
      <c r="C146" s="136" t="s">
        <v>45</v>
      </c>
      <c r="D146" s="119">
        <v>14</v>
      </c>
      <c r="E146" s="117" t="s">
        <v>487</v>
      </c>
      <c r="F146" s="119"/>
      <c r="G146" s="290">
        <f>G147</f>
        <v>5000</v>
      </c>
      <c r="H146" s="229"/>
      <c r="I146" s="229"/>
      <c r="J146" s="229"/>
    </row>
    <row r="147" spans="1:10" s="13" customFormat="1" ht="35.25" customHeight="1">
      <c r="A147" s="239" t="s">
        <v>307</v>
      </c>
      <c r="B147" s="113" t="s">
        <v>42</v>
      </c>
      <c r="C147" s="137" t="s">
        <v>45</v>
      </c>
      <c r="D147" s="116">
        <v>14</v>
      </c>
      <c r="E147" s="114" t="s">
        <v>32</v>
      </c>
      <c r="F147" s="116"/>
      <c r="G147" s="293">
        <f>G148</f>
        <v>5000</v>
      </c>
      <c r="H147" s="229"/>
      <c r="I147" s="229"/>
      <c r="J147" s="229"/>
    </row>
    <row r="148" spans="1:10" s="13" customFormat="1" ht="35.25" customHeight="1">
      <c r="A148" s="239" t="s">
        <v>185</v>
      </c>
      <c r="B148" s="113" t="s">
        <v>42</v>
      </c>
      <c r="C148" s="137" t="s">
        <v>45</v>
      </c>
      <c r="D148" s="116">
        <v>14</v>
      </c>
      <c r="E148" s="114" t="s">
        <v>32</v>
      </c>
      <c r="F148" s="116">
        <v>200</v>
      </c>
      <c r="G148" s="293">
        <v>5000</v>
      </c>
      <c r="H148" s="229"/>
      <c r="I148" s="229"/>
      <c r="J148" s="229"/>
    </row>
    <row r="149" spans="1:10" s="13" customFormat="1" ht="35.25" customHeight="1">
      <c r="A149" s="238" t="s">
        <v>184</v>
      </c>
      <c r="B149" s="104" t="s">
        <v>42</v>
      </c>
      <c r="C149" s="136" t="s">
        <v>45</v>
      </c>
      <c r="D149" s="119">
        <v>14</v>
      </c>
      <c r="E149" s="117" t="s">
        <v>488</v>
      </c>
      <c r="F149" s="119"/>
      <c r="G149" s="290">
        <f>G150</f>
        <v>5000</v>
      </c>
      <c r="H149" s="229"/>
      <c r="I149" s="229"/>
      <c r="J149" s="229"/>
    </row>
    <row r="150" spans="1:10" s="13" customFormat="1" ht="35.25" customHeight="1">
      <c r="A150" s="239" t="s">
        <v>307</v>
      </c>
      <c r="B150" s="113" t="s">
        <v>42</v>
      </c>
      <c r="C150" s="137" t="s">
        <v>45</v>
      </c>
      <c r="D150" s="116">
        <v>14</v>
      </c>
      <c r="E150" s="114" t="s">
        <v>183</v>
      </c>
      <c r="F150" s="116"/>
      <c r="G150" s="293">
        <f>G151</f>
        <v>5000</v>
      </c>
      <c r="H150" s="229"/>
      <c r="I150" s="229"/>
      <c r="J150" s="229"/>
    </row>
    <row r="151" spans="1:10" s="13" customFormat="1" ht="35.25" customHeight="1">
      <c r="A151" s="239" t="s">
        <v>185</v>
      </c>
      <c r="B151" s="113" t="s">
        <v>42</v>
      </c>
      <c r="C151" s="137" t="s">
        <v>45</v>
      </c>
      <c r="D151" s="116">
        <v>14</v>
      </c>
      <c r="E151" s="114" t="s">
        <v>183</v>
      </c>
      <c r="F151" s="116">
        <v>200</v>
      </c>
      <c r="G151" s="293">
        <v>5000</v>
      </c>
      <c r="H151" s="229"/>
      <c r="I151" s="229"/>
      <c r="J151" s="229"/>
    </row>
    <row r="152" spans="1:10" s="20" customFormat="1" ht="18">
      <c r="A152" s="238" t="s">
        <v>156</v>
      </c>
      <c r="B152" s="104" t="s">
        <v>42</v>
      </c>
      <c r="C152" s="108" t="s">
        <v>46</v>
      </c>
      <c r="D152" s="108"/>
      <c r="E152" s="120"/>
      <c r="F152" s="108"/>
      <c r="G152" s="290">
        <f>G153+G162+G176+G192</f>
        <v>14034421.18</v>
      </c>
      <c r="H152" s="230"/>
      <c r="I152" s="230"/>
      <c r="J152" s="230"/>
    </row>
    <row r="153" spans="1:10" s="20" customFormat="1" ht="18">
      <c r="A153" s="238" t="s">
        <v>58</v>
      </c>
      <c r="B153" s="104" t="s">
        <v>42</v>
      </c>
      <c r="C153" s="108" t="s">
        <v>46</v>
      </c>
      <c r="D153" s="108" t="s">
        <v>43</v>
      </c>
      <c r="E153" s="120"/>
      <c r="F153" s="108"/>
      <c r="G153" s="290">
        <f>G154</f>
        <v>296085</v>
      </c>
      <c r="H153" s="230"/>
      <c r="I153" s="230"/>
      <c r="J153" s="230"/>
    </row>
    <row r="154" spans="1:10" s="6" customFormat="1" ht="32.25" customHeight="1">
      <c r="A154" s="112" t="s">
        <v>610</v>
      </c>
      <c r="B154" s="104" t="s">
        <v>42</v>
      </c>
      <c r="C154" s="108" t="s">
        <v>46</v>
      </c>
      <c r="D154" s="108" t="s">
        <v>43</v>
      </c>
      <c r="E154" s="117" t="s">
        <v>442</v>
      </c>
      <c r="F154" s="108"/>
      <c r="G154" s="290">
        <f>G155</f>
        <v>296085</v>
      </c>
      <c r="H154" s="17"/>
      <c r="I154" s="17"/>
      <c r="J154" s="17"/>
    </row>
    <row r="155" spans="1:10" s="5" customFormat="1" ht="50.25" customHeight="1">
      <c r="A155" s="112" t="s">
        <v>612</v>
      </c>
      <c r="B155" s="104" t="s">
        <v>42</v>
      </c>
      <c r="C155" s="108" t="s">
        <v>46</v>
      </c>
      <c r="D155" s="108" t="s">
        <v>43</v>
      </c>
      <c r="E155" s="117" t="s">
        <v>465</v>
      </c>
      <c r="F155" s="108"/>
      <c r="G155" s="290">
        <f>G156</f>
        <v>296085</v>
      </c>
      <c r="H155" s="17"/>
      <c r="I155" s="17"/>
      <c r="J155" s="17"/>
    </row>
    <row r="156" spans="1:10" s="5" customFormat="1" ht="66.75" customHeight="1">
      <c r="A156" s="112" t="s">
        <v>232</v>
      </c>
      <c r="B156" s="104" t="s">
        <v>42</v>
      </c>
      <c r="C156" s="108" t="s">
        <v>46</v>
      </c>
      <c r="D156" s="108" t="s">
        <v>43</v>
      </c>
      <c r="E156" s="112" t="s">
        <v>490</v>
      </c>
      <c r="F156" s="125"/>
      <c r="G156" s="290">
        <f>G157+G160</f>
        <v>296085</v>
      </c>
      <c r="H156" s="17"/>
      <c r="I156" s="17"/>
      <c r="J156" s="17"/>
    </row>
    <row r="157" spans="1:10" s="8" customFormat="1" ht="34.5" customHeight="1">
      <c r="A157" s="241" t="s">
        <v>3</v>
      </c>
      <c r="B157" s="104" t="s">
        <v>42</v>
      </c>
      <c r="C157" s="108" t="s">
        <v>46</v>
      </c>
      <c r="D157" s="108" t="s">
        <v>43</v>
      </c>
      <c r="E157" s="112" t="s">
        <v>233</v>
      </c>
      <c r="F157" s="125"/>
      <c r="G157" s="290">
        <f>G158+G159</f>
        <v>292200</v>
      </c>
      <c r="H157" s="200"/>
      <c r="I157" s="200"/>
      <c r="J157" s="200"/>
    </row>
    <row r="158" spans="1:10" s="10" customFormat="1" ht="63.75" customHeight="1">
      <c r="A158" s="239" t="s">
        <v>54</v>
      </c>
      <c r="B158" s="113" t="s">
        <v>42</v>
      </c>
      <c r="C158" s="105" t="s">
        <v>46</v>
      </c>
      <c r="D158" s="105" t="s">
        <v>43</v>
      </c>
      <c r="E158" s="114" t="s">
        <v>233</v>
      </c>
      <c r="F158" s="116">
        <v>100</v>
      </c>
      <c r="G158" s="293">
        <v>290200</v>
      </c>
      <c r="H158" s="229"/>
      <c r="I158" s="229"/>
      <c r="J158" s="229"/>
    </row>
    <row r="159" spans="1:10" s="13" customFormat="1" ht="35.25" customHeight="1">
      <c r="A159" s="239" t="s">
        <v>185</v>
      </c>
      <c r="B159" s="113" t="s">
        <v>42</v>
      </c>
      <c r="C159" s="105" t="s">
        <v>46</v>
      </c>
      <c r="D159" s="105" t="s">
        <v>43</v>
      </c>
      <c r="E159" s="114" t="s">
        <v>233</v>
      </c>
      <c r="F159" s="116">
        <v>200</v>
      </c>
      <c r="G159" s="293">
        <v>2000</v>
      </c>
      <c r="H159" s="229"/>
      <c r="I159" s="229"/>
      <c r="J159" s="229"/>
    </row>
    <row r="160" spans="1:10" s="13" customFormat="1" ht="35.25" customHeight="1">
      <c r="A160" s="241" t="s">
        <v>205</v>
      </c>
      <c r="B160" s="104" t="s">
        <v>42</v>
      </c>
      <c r="C160" s="256" t="s">
        <v>46</v>
      </c>
      <c r="D160" s="256" t="s">
        <v>43</v>
      </c>
      <c r="E160" s="112" t="s">
        <v>582</v>
      </c>
      <c r="F160" s="116"/>
      <c r="G160" s="290">
        <f>G161</f>
        <v>3885</v>
      </c>
      <c r="H160" s="229"/>
      <c r="I160" s="229"/>
      <c r="J160" s="229"/>
    </row>
    <row r="161" spans="1:10" s="13" customFormat="1" ht="35.25" customHeight="1">
      <c r="A161" s="115" t="s">
        <v>54</v>
      </c>
      <c r="B161" s="113" t="s">
        <v>42</v>
      </c>
      <c r="C161" s="105" t="s">
        <v>46</v>
      </c>
      <c r="D161" s="105" t="s">
        <v>43</v>
      </c>
      <c r="E161" s="114" t="s">
        <v>582</v>
      </c>
      <c r="F161" s="116">
        <v>100</v>
      </c>
      <c r="G161" s="293">
        <v>3885</v>
      </c>
      <c r="H161" s="229"/>
      <c r="I161" s="229"/>
      <c r="J161" s="229"/>
    </row>
    <row r="162" spans="1:10" s="21" customFormat="1" ht="20.25" customHeight="1">
      <c r="A162" s="243" t="s">
        <v>202</v>
      </c>
      <c r="B162" s="104" t="s">
        <v>42</v>
      </c>
      <c r="C162" s="108" t="s">
        <v>46</v>
      </c>
      <c r="D162" s="108" t="s">
        <v>48</v>
      </c>
      <c r="E162" s="139"/>
      <c r="F162" s="108"/>
      <c r="G162" s="290">
        <f>G163</f>
        <v>13165333.18</v>
      </c>
      <c r="H162" s="230"/>
      <c r="I162" s="230"/>
      <c r="J162" s="230"/>
    </row>
    <row r="163" spans="1:10" s="6" customFormat="1" ht="48.75" customHeight="1">
      <c r="A163" s="238" t="s">
        <v>613</v>
      </c>
      <c r="B163" s="104" t="s">
        <v>42</v>
      </c>
      <c r="C163" s="108" t="s">
        <v>46</v>
      </c>
      <c r="D163" s="108" t="s">
        <v>48</v>
      </c>
      <c r="E163" s="117" t="s">
        <v>443</v>
      </c>
      <c r="F163" s="108"/>
      <c r="G163" s="290">
        <f>G164+G170</f>
        <v>13165333.18</v>
      </c>
      <c r="H163" s="17"/>
      <c r="I163" s="17"/>
      <c r="J163" s="17"/>
    </row>
    <row r="164" spans="1:10" s="6" customFormat="1" ht="81.75" customHeight="1">
      <c r="A164" s="238" t="s">
        <v>614</v>
      </c>
      <c r="B164" s="104" t="s">
        <v>42</v>
      </c>
      <c r="C164" s="108" t="s">
        <v>46</v>
      </c>
      <c r="D164" s="108" t="s">
        <v>48</v>
      </c>
      <c r="E164" s="117" t="s">
        <v>464</v>
      </c>
      <c r="F164" s="108"/>
      <c r="G164" s="290">
        <f>G165</f>
        <v>12215333.18</v>
      </c>
      <c r="H164" s="17"/>
      <c r="I164" s="17"/>
      <c r="J164" s="17"/>
    </row>
    <row r="165" spans="1:10" s="6" customFormat="1" ht="52.5" customHeight="1">
      <c r="A165" s="241" t="s">
        <v>234</v>
      </c>
      <c r="B165" s="104" t="s">
        <v>42</v>
      </c>
      <c r="C165" s="108" t="s">
        <v>46</v>
      </c>
      <c r="D165" s="108" t="s">
        <v>48</v>
      </c>
      <c r="E165" s="112" t="s">
        <v>491</v>
      </c>
      <c r="F165" s="125"/>
      <c r="G165" s="290">
        <f>G166+G168</f>
        <v>12215333.18</v>
      </c>
      <c r="H165" s="17"/>
      <c r="I165" s="17"/>
      <c r="J165" s="17"/>
    </row>
    <row r="166" spans="1:10" s="6" customFormat="1" ht="33.75" customHeight="1">
      <c r="A166" s="123" t="s">
        <v>668</v>
      </c>
      <c r="B166" s="104" t="s">
        <v>42</v>
      </c>
      <c r="C166" s="259" t="s">
        <v>46</v>
      </c>
      <c r="D166" s="259" t="s">
        <v>48</v>
      </c>
      <c r="E166" s="112" t="s">
        <v>669</v>
      </c>
      <c r="F166" s="125"/>
      <c r="G166" s="290">
        <f>G167</f>
        <v>1662055.5</v>
      </c>
      <c r="H166" s="17"/>
      <c r="I166" s="17"/>
      <c r="J166" s="17"/>
    </row>
    <row r="167" spans="1:10" s="6" customFormat="1" ht="33.75" customHeight="1">
      <c r="A167" s="121" t="s">
        <v>670</v>
      </c>
      <c r="B167" s="113" t="s">
        <v>42</v>
      </c>
      <c r="C167" s="105" t="s">
        <v>46</v>
      </c>
      <c r="D167" s="105" t="s">
        <v>48</v>
      </c>
      <c r="E167" s="114" t="s">
        <v>669</v>
      </c>
      <c r="F167" s="124">
        <v>400</v>
      </c>
      <c r="G167" s="293">
        <f>504055.5+1158000</f>
        <v>1662055.5</v>
      </c>
      <c r="H167" s="17"/>
      <c r="I167" s="17"/>
      <c r="J167" s="17"/>
    </row>
    <row r="168" spans="1:10" s="6" customFormat="1" ht="33.75" customHeight="1">
      <c r="A168" s="238" t="s">
        <v>14</v>
      </c>
      <c r="B168" s="104" t="s">
        <v>42</v>
      </c>
      <c r="C168" s="108" t="s">
        <v>46</v>
      </c>
      <c r="D168" s="108" t="s">
        <v>48</v>
      </c>
      <c r="E168" s="112" t="s">
        <v>235</v>
      </c>
      <c r="F168" s="125"/>
      <c r="G168" s="290">
        <f>G169</f>
        <v>10553277.68</v>
      </c>
      <c r="H168" s="17"/>
      <c r="I168" s="17"/>
      <c r="J168" s="17"/>
    </row>
    <row r="169" spans="1:10" s="6" customFormat="1" ht="33.75" customHeight="1">
      <c r="A169" s="239" t="s">
        <v>185</v>
      </c>
      <c r="B169" s="113" t="s">
        <v>42</v>
      </c>
      <c r="C169" s="105" t="s">
        <v>46</v>
      </c>
      <c r="D169" s="105" t="s">
        <v>48</v>
      </c>
      <c r="E169" s="114" t="s">
        <v>235</v>
      </c>
      <c r="F169" s="124">
        <v>200</v>
      </c>
      <c r="G169" s="319">
        <f>'Доходы 2019'!C16+6484456.68-1158000-300000</f>
        <v>10553277.68</v>
      </c>
      <c r="H169" s="17"/>
      <c r="I169" s="17"/>
      <c r="J169" s="17"/>
    </row>
    <row r="170" spans="1:10" s="6" customFormat="1" ht="83.25" customHeight="1">
      <c r="A170" s="238" t="s">
        <v>615</v>
      </c>
      <c r="B170" s="104" t="s">
        <v>42</v>
      </c>
      <c r="C170" s="108" t="s">
        <v>46</v>
      </c>
      <c r="D170" s="108" t="s">
        <v>48</v>
      </c>
      <c r="E170" s="140" t="s">
        <v>463</v>
      </c>
      <c r="F170" s="124"/>
      <c r="G170" s="290">
        <f>G171</f>
        <v>950000</v>
      </c>
      <c r="H170" s="17"/>
      <c r="I170" s="17"/>
      <c r="J170" s="17"/>
    </row>
    <row r="171" spans="1:10" s="6" customFormat="1" ht="47.25" customHeight="1">
      <c r="A171" s="238" t="s">
        <v>149</v>
      </c>
      <c r="B171" s="104" t="s">
        <v>42</v>
      </c>
      <c r="C171" s="108" t="s">
        <v>46</v>
      </c>
      <c r="D171" s="108" t="s">
        <v>48</v>
      </c>
      <c r="E171" s="112" t="s">
        <v>492</v>
      </c>
      <c r="F171" s="124"/>
      <c r="G171" s="290">
        <f>G172+G174</f>
        <v>950000</v>
      </c>
      <c r="H171" s="17"/>
      <c r="I171" s="17"/>
      <c r="J171" s="17"/>
    </row>
    <row r="172" spans="1:10" s="6" customFormat="1" ht="33.75" customHeight="1">
      <c r="A172" s="239" t="s">
        <v>150</v>
      </c>
      <c r="B172" s="113" t="s">
        <v>42</v>
      </c>
      <c r="C172" s="105" t="s">
        <v>46</v>
      </c>
      <c r="D172" s="105" t="s">
        <v>48</v>
      </c>
      <c r="E172" s="128" t="s">
        <v>151</v>
      </c>
      <c r="F172" s="124"/>
      <c r="G172" s="293">
        <f>G173</f>
        <v>350000</v>
      </c>
      <c r="H172" s="17"/>
      <c r="I172" s="17"/>
      <c r="J172" s="17"/>
    </row>
    <row r="173" spans="1:10" s="6" customFormat="1" ht="33.75" customHeight="1">
      <c r="A173" s="239" t="s">
        <v>185</v>
      </c>
      <c r="B173" s="113" t="s">
        <v>42</v>
      </c>
      <c r="C173" s="105" t="s">
        <v>46</v>
      </c>
      <c r="D173" s="105" t="s">
        <v>48</v>
      </c>
      <c r="E173" s="128" t="s">
        <v>151</v>
      </c>
      <c r="F173" s="124">
        <v>200</v>
      </c>
      <c r="G173" s="319">
        <f>50000+300000</f>
        <v>350000</v>
      </c>
      <c r="H173" s="17"/>
      <c r="I173" s="17"/>
      <c r="J173" s="17"/>
    </row>
    <row r="174" spans="1:10" s="6" customFormat="1" ht="21" customHeight="1">
      <c r="A174" s="238" t="s">
        <v>672</v>
      </c>
      <c r="B174" s="104" t="s">
        <v>42</v>
      </c>
      <c r="C174" s="259" t="s">
        <v>46</v>
      </c>
      <c r="D174" s="259" t="s">
        <v>48</v>
      </c>
      <c r="E174" s="126" t="s">
        <v>671</v>
      </c>
      <c r="F174" s="125"/>
      <c r="G174" s="290">
        <f>G175</f>
        <v>600000</v>
      </c>
      <c r="H174" s="17"/>
      <c r="I174" s="17"/>
      <c r="J174" s="17"/>
    </row>
    <row r="175" spans="1:10" s="6" customFormat="1" ht="33.75" customHeight="1">
      <c r="A175" s="239" t="s">
        <v>185</v>
      </c>
      <c r="B175" s="113" t="s">
        <v>42</v>
      </c>
      <c r="C175" s="105" t="s">
        <v>46</v>
      </c>
      <c r="D175" s="105" t="s">
        <v>48</v>
      </c>
      <c r="E175" s="128" t="s">
        <v>671</v>
      </c>
      <c r="F175" s="124">
        <v>200</v>
      </c>
      <c r="G175" s="293">
        <v>600000</v>
      </c>
      <c r="H175" s="17"/>
      <c r="I175" s="17"/>
      <c r="J175" s="17"/>
    </row>
    <row r="176" spans="1:10" s="6" customFormat="1" ht="20.25" customHeight="1">
      <c r="A176" s="244" t="s">
        <v>143</v>
      </c>
      <c r="B176" s="104" t="s">
        <v>42</v>
      </c>
      <c r="C176" s="141" t="s">
        <v>46</v>
      </c>
      <c r="D176" s="141" t="s">
        <v>52</v>
      </c>
      <c r="E176" s="138"/>
      <c r="F176" s="125"/>
      <c r="G176" s="290">
        <f>G177</f>
        <v>479000</v>
      </c>
      <c r="H176" s="17"/>
      <c r="I176" s="17"/>
      <c r="J176" s="17"/>
    </row>
    <row r="177" spans="1:10" s="6" customFormat="1" ht="33.75" customHeight="1">
      <c r="A177" s="107" t="s">
        <v>588</v>
      </c>
      <c r="B177" s="104" t="s">
        <v>42</v>
      </c>
      <c r="C177" s="141" t="s">
        <v>46</v>
      </c>
      <c r="D177" s="141" t="s">
        <v>52</v>
      </c>
      <c r="E177" s="112" t="s">
        <v>444</v>
      </c>
      <c r="F177" s="125"/>
      <c r="G177" s="290">
        <f>G182+G178</f>
        <v>479000</v>
      </c>
      <c r="H177" s="17"/>
      <c r="I177" s="17"/>
      <c r="J177" s="17"/>
    </row>
    <row r="178" spans="1:10" s="6" customFormat="1" ht="51" customHeight="1">
      <c r="A178" s="107" t="s">
        <v>589</v>
      </c>
      <c r="B178" s="104" t="s">
        <v>42</v>
      </c>
      <c r="C178" s="141" t="s">
        <v>46</v>
      </c>
      <c r="D178" s="141" t="s">
        <v>52</v>
      </c>
      <c r="E178" s="112" t="s">
        <v>462</v>
      </c>
      <c r="F178" s="125"/>
      <c r="G178" s="290">
        <f>G179</f>
        <v>230000</v>
      </c>
      <c r="H178" s="17"/>
      <c r="I178" s="17"/>
      <c r="J178" s="17"/>
    </row>
    <row r="179" spans="1:10" s="6" customFormat="1" ht="33.75" customHeight="1">
      <c r="A179" s="107" t="s">
        <v>24</v>
      </c>
      <c r="B179" s="104" t="s">
        <v>42</v>
      </c>
      <c r="C179" s="141" t="s">
        <v>46</v>
      </c>
      <c r="D179" s="141" t="s">
        <v>52</v>
      </c>
      <c r="E179" s="112" t="s">
        <v>493</v>
      </c>
      <c r="F179" s="125"/>
      <c r="G179" s="290">
        <f>G180</f>
        <v>230000</v>
      </c>
      <c r="H179" s="17"/>
      <c r="I179" s="17"/>
      <c r="J179" s="17"/>
    </row>
    <row r="180" spans="1:10" s="6" customFormat="1" ht="33.75" customHeight="1">
      <c r="A180" s="115" t="s">
        <v>25</v>
      </c>
      <c r="B180" s="113" t="s">
        <v>42</v>
      </c>
      <c r="C180" s="142" t="s">
        <v>46</v>
      </c>
      <c r="D180" s="142" t="s">
        <v>52</v>
      </c>
      <c r="E180" s="114" t="s">
        <v>26</v>
      </c>
      <c r="F180" s="124"/>
      <c r="G180" s="293">
        <f>G181</f>
        <v>230000</v>
      </c>
      <c r="H180" s="17"/>
      <c r="I180" s="17"/>
      <c r="J180" s="17"/>
    </row>
    <row r="181" spans="1:10" s="6" customFormat="1" ht="33.75" customHeight="1">
      <c r="A181" s="115" t="s">
        <v>185</v>
      </c>
      <c r="B181" s="113" t="s">
        <v>42</v>
      </c>
      <c r="C181" s="142" t="s">
        <v>46</v>
      </c>
      <c r="D181" s="142" t="s">
        <v>52</v>
      </c>
      <c r="E181" s="114" t="s">
        <v>26</v>
      </c>
      <c r="F181" s="124">
        <v>200</v>
      </c>
      <c r="G181" s="293">
        <v>230000</v>
      </c>
      <c r="H181" s="17"/>
      <c r="I181" s="17"/>
      <c r="J181" s="17"/>
    </row>
    <row r="182" spans="1:10" s="6" customFormat="1" ht="66.75" customHeight="1">
      <c r="A182" s="107" t="s">
        <v>590</v>
      </c>
      <c r="B182" s="104" t="s">
        <v>42</v>
      </c>
      <c r="C182" s="143" t="s">
        <v>46</v>
      </c>
      <c r="D182" s="143" t="s">
        <v>52</v>
      </c>
      <c r="E182" s="112" t="s">
        <v>461</v>
      </c>
      <c r="F182" s="125"/>
      <c r="G182" s="290">
        <f>G183+G186+G189</f>
        <v>249000</v>
      </c>
      <c r="H182" s="17"/>
      <c r="I182" s="17"/>
      <c r="J182" s="17"/>
    </row>
    <row r="183" spans="1:10" s="6" customFormat="1" ht="33.75" customHeight="1">
      <c r="A183" s="238" t="s">
        <v>144</v>
      </c>
      <c r="B183" s="104" t="s">
        <v>42</v>
      </c>
      <c r="C183" s="143" t="s">
        <v>46</v>
      </c>
      <c r="D183" s="143" t="s">
        <v>52</v>
      </c>
      <c r="E183" s="112" t="s">
        <v>494</v>
      </c>
      <c r="F183" s="125"/>
      <c r="G183" s="290">
        <f>G184</f>
        <v>140000</v>
      </c>
      <c r="H183" s="17"/>
      <c r="I183" s="17"/>
      <c r="J183" s="17"/>
    </row>
    <row r="184" spans="1:10" s="6" customFormat="1" ht="33.75" customHeight="1">
      <c r="A184" s="239" t="s">
        <v>25</v>
      </c>
      <c r="B184" s="113" t="s">
        <v>42</v>
      </c>
      <c r="C184" s="144" t="s">
        <v>46</v>
      </c>
      <c r="D184" s="144" t="s">
        <v>52</v>
      </c>
      <c r="E184" s="114" t="s">
        <v>148</v>
      </c>
      <c r="F184" s="124"/>
      <c r="G184" s="293">
        <f>G185</f>
        <v>140000</v>
      </c>
      <c r="H184" s="17"/>
      <c r="I184" s="17"/>
      <c r="J184" s="17"/>
    </row>
    <row r="185" spans="1:10" s="6" customFormat="1" ht="33.75" customHeight="1">
      <c r="A185" s="245" t="s">
        <v>185</v>
      </c>
      <c r="B185" s="113" t="s">
        <v>42</v>
      </c>
      <c r="C185" s="144" t="s">
        <v>46</v>
      </c>
      <c r="D185" s="144" t="s">
        <v>52</v>
      </c>
      <c r="E185" s="114" t="s">
        <v>148</v>
      </c>
      <c r="F185" s="124">
        <v>200</v>
      </c>
      <c r="G185" s="293">
        <v>140000</v>
      </c>
      <c r="H185" s="17"/>
      <c r="I185" s="17"/>
      <c r="J185" s="17"/>
    </row>
    <row r="186" spans="1:10" s="6" customFormat="1" ht="101.25" customHeight="1">
      <c r="A186" s="246" t="s">
        <v>417</v>
      </c>
      <c r="B186" s="104" t="s">
        <v>42</v>
      </c>
      <c r="C186" s="143" t="s">
        <v>46</v>
      </c>
      <c r="D186" s="143" t="s">
        <v>52</v>
      </c>
      <c r="E186" s="112" t="s">
        <v>495</v>
      </c>
      <c r="F186" s="125"/>
      <c r="G186" s="290">
        <f>G187</f>
        <v>79000</v>
      </c>
      <c r="H186" s="17"/>
      <c r="I186" s="17"/>
      <c r="J186" s="17"/>
    </row>
    <row r="187" spans="1:10" s="6" customFormat="1" ht="33.75" customHeight="1">
      <c r="A187" s="239" t="s">
        <v>25</v>
      </c>
      <c r="B187" s="113" t="s">
        <v>42</v>
      </c>
      <c r="C187" s="144" t="s">
        <v>46</v>
      </c>
      <c r="D187" s="144" t="s">
        <v>52</v>
      </c>
      <c r="E187" s="114" t="s">
        <v>418</v>
      </c>
      <c r="F187" s="124"/>
      <c r="G187" s="293">
        <f>G188</f>
        <v>79000</v>
      </c>
      <c r="H187" s="17"/>
      <c r="I187" s="17"/>
      <c r="J187" s="17"/>
    </row>
    <row r="188" spans="1:10" s="6" customFormat="1" ht="33.75" customHeight="1">
      <c r="A188" s="245" t="s">
        <v>185</v>
      </c>
      <c r="B188" s="113" t="s">
        <v>42</v>
      </c>
      <c r="C188" s="144" t="s">
        <v>46</v>
      </c>
      <c r="D188" s="144" t="s">
        <v>52</v>
      </c>
      <c r="E188" s="114" t="s">
        <v>418</v>
      </c>
      <c r="F188" s="124">
        <v>200</v>
      </c>
      <c r="G188" s="293">
        <v>79000</v>
      </c>
      <c r="H188" s="17"/>
      <c r="I188" s="17"/>
      <c r="J188" s="17"/>
    </row>
    <row r="189" spans="1:10" s="6" customFormat="1" ht="84" customHeight="1">
      <c r="A189" s="199" t="s">
        <v>583</v>
      </c>
      <c r="B189" s="104" t="s">
        <v>42</v>
      </c>
      <c r="C189" s="143" t="s">
        <v>46</v>
      </c>
      <c r="D189" s="143" t="s">
        <v>52</v>
      </c>
      <c r="E189" s="112" t="s">
        <v>585</v>
      </c>
      <c r="F189" s="125"/>
      <c r="G189" s="290">
        <f>G190</f>
        <v>30000</v>
      </c>
      <c r="H189" s="17"/>
      <c r="I189" s="17"/>
      <c r="J189" s="17"/>
    </row>
    <row r="190" spans="1:10" s="6" customFormat="1" ht="33.75" customHeight="1">
      <c r="A190" s="115" t="s">
        <v>25</v>
      </c>
      <c r="B190" s="113" t="s">
        <v>42</v>
      </c>
      <c r="C190" s="144" t="s">
        <v>46</v>
      </c>
      <c r="D190" s="144" t="s">
        <v>52</v>
      </c>
      <c r="E190" s="114" t="s">
        <v>584</v>
      </c>
      <c r="F190" s="124"/>
      <c r="G190" s="293">
        <f>G191</f>
        <v>30000</v>
      </c>
      <c r="H190" s="17"/>
      <c r="I190" s="17"/>
      <c r="J190" s="17"/>
    </row>
    <row r="191" spans="1:10" s="6" customFormat="1" ht="33.75" customHeight="1">
      <c r="A191" s="145" t="s">
        <v>185</v>
      </c>
      <c r="B191" s="113" t="s">
        <v>42</v>
      </c>
      <c r="C191" s="144" t="s">
        <v>46</v>
      </c>
      <c r="D191" s="144" t="s">
        <v>52</v>
      </c>
      <c r="E191" s="114" t="s">
        <v>584</v>
      </c>
      <c r="F191" s="124">
        <v>200</v>
      </c>
      <c r="G191" s="293">
        <v>30000</v>
      </c>
      <c r="H191" s="17"/>
      <c r="I191" s="17"/>
      <c r="J191" s="17"/>
    </row>
    <row r="192" spans="1:10" s="6" customFormat="1" ht="18" customHeight="1">
      <c r="A192" s="199" t="s">
        <v>673</v>
      </c>
      <c r="B192" s="104" t="s">
        <v>42</v>
      </c>
      <c r="C192" s="143" t="s">
        <v>46</v>
      </c>
      <c r="D192" s="143">
        <v>12</v>
      </c>
      <c r="E192" s="114"/>
      <c r="F192" s="124"/>
      <c r="G192" s="290">
        <f>G193+G200</f>
        <v>94003</v>
      </c>
      <c r="H192" s="17"/>
      <c r="I192" s="17"/>
      <c r="J192" s="17"/>
    </row>
    <row r="193" spans="1:10" s="6" customFormat="1" ht="48.75" customHeight="1">
      <c r="A193" s="146" t="s">
        <v>682</v>
      </c>
      <c r="B193" s="104" t="s">
        <v>42</v>
      </c>
      <c r="C193" s="143" t="s">
        <v>46</v>
      </c>
      <c r="D193" s="143">
        <v>12</v>
      </c>
      <c r="E193" s="117" t="s">
        <v>678</v>
      </c>
      <c r="F193" s="124"/>
      <c r="G193" s="290">
        <f>G194</f>
        <v>69503</v>
      </c>
      <c r="H193" s="17"/>
      <c r="I193" s="17"/>
      <c r="J193" s="17"/>
    </row>
    <row r="194" spans="1:10" s="6" customFormat="1" ht="81" customHeight="1">
      <c r="A194" s="146" t="s">
        <v>683</v>
      </c>
      <c r="B194" s="104" t="s">
        <v>42</v>
      </c>
      <c r="C194" s="143" t="s">
        <v>46</v>
      </c>
      <c r="D194" s="143">
        <v>12</v>
      </c>
      <c r="E194" s="117" t="s">
        <v>679</v>
      </c>
      <c r="F194" s="124"/>
      <c r="G194" s="290">
        <f>G195</f>
        <v>69503</v>
      </c>
      <c r="H194" s="17"/>
      <c r="I194" s="17"/>
      <c r="J194" s="17"/>
    </row>
    <row r="195" spans="1:10" s="6" customFormat="1" ht="64.5" customHeight="1">
      <c r="A195" s="146" t="s">
        <v>743</v>
      </c>
      <c r="B195" s="104" t="s">
        <v>42</v>
      </c>
      <c r="C195" s="143" t="s">
        <v>46</v>
      </c>
      <c r="D195" s="143">
        <v>12</v>
      </c>
      <c r="E195" s="117" t="s">
        <v>742</v>
      </c>
      <c r="F195" s="124"/>
      <c r="G195" s="290">
        <f>G196+G198</f>
        <v>69503</v>
      </c>
      <c r="H195" s="17"/>
      <c r="I195" s="17"/>
      <c r="J195" s="17"/>
    </row>
    <row r="196" spans="1:10" s="6" customFormat="1" ht="48.75" customHeight="1">
      <c r="A196" s="146" t="s">
        <v>744</v>
      </c>
      <c r="B196" s="104" t="s">
        <v>42</v>
      </c>
      <c r="C196" s="143" t="s">
        <v>46</v>
      </c>
      <c r="D196" s="143">
        <v>12</v>
      </c>
      <c r="E196" s="117" t="s">
        <v>746</v>
      </c>
      <c r="F196" s="124"/>
      <c r="G196" s="290">
        <f>G197</f>
        <v>48652</v>
      </c>
      <c r="H196" s="17"/>
      <c r="I196" s="17"/>
      <c r="J196" s="17"/>
    </row>
    <row r="197" spans="1:10" s="6" customFormat="1" ht="36" customHeight="1">
      <c r="A197" s="145" t="s">
        <v>185</v>
      </c>
      <c r="B197" s="113" t="s">
        <v>42</v>
      </c>
      <c r="C197" s="144" t="s">
        <v>46</v>
      </c>
      <c r="D197" s="144">
        <v>12</v>
      </c>
      <c r="E197" s="134" t="s">
        <v>746</v>
      </c>
      <c r="F197" s="124">
        <v>200</v>
      </c>
      <c r="G197" s="293">
        <v>48652</v>
      </c>
      <c r="H197" s="17"/>
      <c r="I197" s="17"/>
      <c r="J197" s="17"/>
    </row>
    <row r="198" spans="1:10" s="6" customFormat="1" ht="46.5" customHeight="1">
      <c r="A198" s="146" t="s">
        <v>745</v>
      </c>
      <c r="B198" s="104" t="s">
        <v>42</v>
      </c>
      <c r="C198" s="143" t="s">
        <v>46</v>
      </c>
      <c r="D198" s="143">
        <v>12</v>
      </c>
      <c r="E198" s="117" t="s">
        <v>747</v>
      </c>
      <c r="F198" s="124"/>
      <c r="G198" s="290">
        <f>G199</f>
        <v>20851</v>
      </c>
      <c r="H198" s="17"/>
      <c r="I198" s="17"/>
      <c r="J198" s="17"/>
    </row>
    <row r="199" spans="1:10" s="6" customFormat="1" ht="36" customHeight="1">
      <c r="A199" s="145" t="s">
        <v>185</v>
      </c>
      <c r="B199" s="113" t="s">
        <v>42</v>
      </c>
      <c r="C199" s="144" t="s">
        <v>46</v>
      </c>
      <c r="D199" s="144">
        <v>12</v>
      </c>
      <c r="E199" s="134" t="s">
        <v>747</v>
      </c>
      <c r="F199" s="124">
        <v>200</v>
      </c>
      <c r="G199" s="293">
        <v>20851</v>
      </c>
      <c r="H199" s="17"/>
      <c r="I199" s="17"/>
      <c r="J199" s="17"/>
    </row>
    <row r="200" spans="1:10" s="6" customFormat="1" ht="53.25" customHeight="1">
      <c r="A200" s="238" t="s">
        <v>613</v>
      </c>
      <c r="B200" s="104" t="s">
        <v>42</v>
      </c>
      <c r="C200" s="143" t="s">
        <v>46</v>
      </c>
      <c r="D200" s="143">
        <v>12</v>
      </c>
      <c r="E200" s="117" t="s">
        <v>443</v>
      </c>
      <c r="F200" s="124"/>
      <c r="G200" s="290">
        <f>G201</f>
        <v>24500</v>
      </c>
      <c r="H200" s="17"/>
      <c r="I200" s="17"/>
      <c r="J200" s="17"/>
    </row>
    <row r="201" spans="1:10" s="6" customFormat="1" ht="83.25" customHeight="1">
      <c r="A201" s="238" t="s">
        <v>614</v>
      </c>
      <c r="B201" s="104" t="s">
        <v>42</v>
      </c>
      <c r="C201" s="143" t="s">
        <v>46</v>
      </c>
      <c r="D201" s="143">
        <v>12</v>
      </c>
      <c r="E201" s="117" t="s">
        <v>464</v>
      </c>
      <c r="F201" s="124"/>
      <c r="G201" s="290">
        <f>G202</f>
        <v>24500</v>
      </c>
      <c r="H201" s="17"/>
      <c r="I201" s="17"/>
      <c r="J201" s="17"/>
    </row>
    <row r="202" spans="1:10" s="6" customFormat="1" ht="53.25" customHeight="1">
      <c r="A202" s="241" t="s">
        <v>234</v>
      </c>
      <c r="B202" s="104" t="s">
        <v>42</v>
      </c>
      <c r="C202" s="143" t="s">
        <v>46</v>
      </c>
      <c r="D202" s="143">
        <v>12</v>
      </c>
      <c r="E202" s="112" t="s">
        <v>491</v>
      </c>
      <c r="F202" s="124"/>
      <c r="G202" s="290">
        <f>G203</f>
        <v>24500</v>
      </c>
      <c r="H202" s="17"/>
      <c r="I202" s="17"/>
      <c r="J202" s="17"/>
    </row>
    <row r="203" spans="1:10" s="6" customFormat="1" ht="33.75" customHeight="1">
      <c r="A203" s="199" t="s">
        <v>675</v>
      </c>
      <c r="B203" s="104" t="s">
        <v>42</v>
      </c>
      <c r="C203" s="143" t="s">
        <v>46</v>
      </c>
      <c r="D203" s="143">
        <v>12</v>
      </c>
      <c r="E203" s="112" t="s">
        <v>674</v>
      </c>
      <c r="F203" s="124"/>
      <c r="G203" s="290">
        <f>G204</f>
        <v>24500</v>
      </c>
      <c r="H203" s="17"/>
      <c r="I203" s="17"/>
      <c r="J203" s="17"/>
    </row>
    <row r="204" spans="1:10" s="6" customFormat="1" ht="33.75" customHeight="1">
      <c r="A204" s="145" t="s">
        <v>185</v>
      </c>
      <c r="B204" s="113" t="s">
        <v>42</v>
      </c>
      <c r="C204" s="143" t="s">
        <v>46</v>
      </c>
      <c r="D204" s="143">
        <v>12</v>
      </c>
      <c r="E204" s="114" t="s">
        <v>674</v>
      </c>
      <c r="F204" s="124">
        <v>200</v>
      </c>
      <c r="G204" s="293">
        <v>24500</v>
      </c>
      <c r="H204" s="17"/>
      <c r="I204" s="17"/>
      <c r="J204" s="17"/>
    </row>
    <row r="205" spans="1:10" s="6" customFormat="1" ht="19.5" customHeight="1">
      <c r="A205" s="238" t="s">
        <v>526</v>
      </c>
      <c r="B205" s="104" t="s">
        <v>42</v>
      </c>
      <c r="C205" s="136" t="s">
        <v>527</v>
      </c>
      <c r="D205" s="105"/>
      <c r="E205" s="114"/>
      <c r="F205" s="124"/>
      <c r="G205" s="290">
        <f>G206</f>
        <v>6390760.24</v>
      </c>
      <c r="H205" s="17"/>
      <c r="I205" s="17"/>
      <c r="J205" s="17"/>
    </row>
    <row r="206" spans="1:10" s="6" customFormat="1" ht="19.5" customHeight="1">
      <c r="A206" s="238" t="s">
        <v>528</v>
      </c>
      <c r="B206" s="104" t="s">
        <v>42</v>
      </c>
      <c r="C206" s="136" t="s">
        <v>527</v>
      </c>
      <c r="D206" s="148" t="s">
        <v>44</v>
      </c>
      <c r="E206" s="114"/>
      <c r="F206" s="124"/>
      <c r="G206" s="290">
        <f>G207+G214+G224</f>
        <v>6390760.24</v>
      </c>
      <c r="H206" s="17"/>
      <c r="I206" s="17"/>
      <c r="J206" s="17"/>
    </row>
    <row r="207" spans="1:10" s="6" customFormat="1" ht="51" customHeight="1">
      <c r="A207" s="146" t="s">
        <v>682</v>
      </c>
      <c r="B207" s="104" t="s">
        <v>42</v>
      </c>
      <c r="C207" s="136" t="s">
        <v>527</v>
      </c>
      <c r="D207" s="148" t="s">
        <v>44</v>
      </c>
      <c r="E207" s="117" t="s">
        <v>678</v>
      </c>
      <c r="F207" s="124"/>
      <c r="G207" s="290">
        <f>G208</f>
        <v>1556176.2</v>
      </c>
      <c r="H207" s="17"/>
      <c r="I207" s="17"/>
      <c r="J207" s="17"/>
    </row>
    <row r="208" spans="1:10" s="6" customFormat="1" ht="81.75" customHeight="1">
      <c r="A208" s="146" t="s">
        <v>683</v>
      </c>
      <c r="B208" s="104" t="s">
        <v>42</v>
      </c>
      <c r="C208" s="136" t="s">
        <v>527</v>
      </c>
      <c r="D208" s="148" t="s">
        <v>44</v>
      </c>
      <c r="E208" s="117" t="s">
        <v>679</v>
      </c>
      <c r="F208" s="124"/>
      <c r="G208" s="290">
        <f>G209</f>
        <v>1556176.2</v>
      </c>
      <c r="H208" s="17"/>
      <c r="I208" s="17"/>
      <c r="J208" s="17"/>
    </row>
    <row r="209" spans="1:10" s="6" customFormat="1" ht="51" customHeight="1">
      <c r="A209" s="146" t="s">
        <v>680</v>
      </c>
      <c r="B209" s="104" t="s">
        <v>42</v>
      </c>
      <c r="C209" s="136" t="s">
        <v>527</v>
      </c>
      <c r="D209" s="148" t="s">
        <v>44</v>
      </c>
      <c r="E209" s="117" t="s">
        <v>681</v>
      </c>
      <c r="F209" s="124"/>
      <c r="G209" s="290">
        <f>G210+G212</f>
        <v>1556176.2</v>
      </c>
      <c r="H209" s="17"/>
      <c r="I209" s="17"/>
      <c r="J209" s="17"/>
    </row>
    <row r="210" spans="1:10" s="6" customFormat="1" ht="51" customHeight="1">
      <c r="A210" s="146" t="s">
        <v>775</v>
      </c>
      <c r="B210" s="104" t="s">
        <v>42</v>
      </c>
      <c r="C210" s="136" t="s">
        <v>527</v>
      </c>
      <c r="D210" s="148" t="s">
        <v>44</v>
      </c>
      <c r="E210" s="117" t="s">
        <v>774</v>
      </c>
      <c r="F210" s="124"/>
      <c r="G210" s="290">
        <f>G211</f>
        <v>1320107</v>
      </c>
      <c r="H210" s="17"/>
      <c r="I210" s="17"/>
      <c r="J210" s="17"/>
    </row>
    <row r="211" spans="1:10" s="6" customFormat="1" ht="33.75" customHeight="1">
      <c r="A211" s="121" t="s">
        <v>670</v>
      </c>
      <c r="B211" s="113" t="s">
        <v>42</v>
      </c>
      <c r="C211" s="137" t="s">
        <v>527</v>
      </c>
      <c r="D211" s="147" t="s">
        <v>44</v>
      </c>
      <c r="E211" s="134" t="s">
        <v>774</v>
      </c>
      <c r="F211" s="124">
        <v>400</v>
      </c>
      <c r="G211" s="319">
        <f>1200000+120107</f>
        <v>1320107</v>
      </c>
      <c r="H211" s="17"/>
      <c r="I211" s="17"/>
      <c r="J211" s="17"/>
    </row>
    <row r="212" spans="1:10" s="6" customFormat="1" ht="36" customHeight="1">
      <c r="A212" s="146" t="s">
        <v>749</v>
      </c>
      <c r="B212" s="104" t="s">
        <v>42</v>
      </c>
      <c r="C212" s="136" t="s">
        <v>527</v>
      </c>
      <c r="D212" s="148" t="s">
        <v>44</v>
      </c>
      <c r="E212" s="112" t="s">
        <v>748</v>
      </c>
      <c r="F212" s="124"/>
      <c r="G212" s="290">
        <f>G213</f>
        <v>236069.2</v>
      </c>
      <c r="H212" s="17"/>
      <c r="I212" s="17"/>
      <c r="J212" s="17"/>
    </row>
    <row r="213" spans="1:10" s="6" customFormat="1" ht="33" customHeight="1">
      <c r="A213" s="145" t="s">
        <v>185</v>
      </c>
      <c r="B213" s="113" t="s">
        <v>42</v>
      </c>
      <c r="C213" s="137" t="s">
        <v>527</v>
      </c>
      <c r="D213" s="147" t="s">
        <v>44</v>
      </c>
      <c r="E213" s="114" t="s">
        <v>748</v>
      </c>
      <c r="F213" s="147" t="s">
        <v>196</v>
      </c>
      <c r="G213" s="293">
        <f>125957.6+110000+111.6</f>
        <v>236069.2</v>
      </c>
      <c r="H213" s="17"/>
      <c r="I213" s="17"/>
      <c r="J213" s="17"/>
    </row>
    <row r="214" spans="1:10" s="6" customFormat="1" ht="33.75" customHeight="1">
      <c r="A214" s="247" t="s">
        <v>616</v>
      </c>
      <c r="B214" s="104" t="s">
        <v>42</v>
      </c>
      <c r="C214" s="136" t="s">
        <v>527</v>
      </c>
      <c r="D214" s="148" t="s">
        <v>44</v>
      </c>
      <c r="E214" s="117" t="s">
        <v>531</v>
      </c>
      <c r="F214" s="148"/>
      <c r="G214" s="290">
        <f>G215</f>
        <v>4552200.32</v>
      </c>
      <c r="H214" s="17"/>
      <c r="I214" s="17"/>
      <c r="J214" s="17"/>
    </row>
    <row r="215" spans="1:10" s="6" customFormat="1" ht="66.75" customHeight="1">
      <c r="A215" s="247" t="s">
        <v>617</v>
      </c>
      <c r="B215" s="104" t="s">
        <v>42</v>
      </c>
      <c r="C215" s="136" t="s">
        <v>527</v>
      </c>
      <c r="D215" s="148" t="s">
        <v>44</v>
      </c>
      <c r="E215" s="117" t="s">
        <v>532</v>
      </c>
      <c r="F215" s="148"/>
      <c r="G215" s="290">
        <f>G216</f>
        <v>4552200.32</v>
      </c>
      <c r="H215" s="17"/>
      <c r="I215" s="17"/>
      <c r="J215" s="17"/>
    </row>
    <row r="216" spans="1:10" s="6" customFormat="1" ht="33.75" customHeight="1">
      <c r="A216" s="112" t="s">
        <v>530</v>
      </c>
      <c r="B216" s="104" t="s">
        <v>42</v>
      </c>
      <c r="C216" s="136" t="s">
        <v>527</v>
      </c>
      <c r="D216" s="148" t="s">
        <v>44</v>
      </c>
      <c r="E216" s="117" t="s">
        <v>533</v>
      </c>
      <c r="F216" s="148"/>
      <c r="G216" s="290">
        <f>G217+G219+G221</f>
        <v>4552200.32</v>
      </c>
      <c r="H216" s="17"/>
      <c r="I216" s="17"/>
      <c r="J216" s="17"/>
    </row>
    <row r="217" spans="1:10" s="6" customFormat="1" ht="21" customHeight="1">
      <c r="A217" s="112" t="s">
        <v>716</v>
      </c>
      <c r="B217" s="104" t="s">
        <v>42</v>
      </c>
      <c r="C217" s="136" t="s">
        <v>527</v>
      </c>
      <c r="D217" s="148" t="s">
        <v>44</v>
      </c>
      <c r="E217" s="117" t="s">
        <v>715</v>
      </c>
      <c r="F217" s="148"/>
      <c r="G217" s="290">
        <f>G218</f>
        <v>3043644.1</v>
      </c>
      <c r="H217" s="17"/>
      <c r="I217" s="17"/>
      <c r="J217" s="17"/>
    </row>
    <row r="218" spans="1:10" s="6" customFormat="1" ht="18.75" customHeight="1">
      <c r="A218" s="114" t="s">
        <v>326</v>
      </c>
      <c r="B218" s="113" t="s">
        <v>42</v>
      </c>
      <c r="C218" s="137" t="s">
        <v>527</v>
      </c>
      <c r="D218" s="147" t="s">
        <v>44</v>
      </c>
      <c r="E218" s="134" t="s">
        <v>715</v>
      </c>
      <c r="F218" s="268">
        <v>500</v>
      </c>
      <c r="G218" s="319">
        <f>492548+2551097-0.9+240000-240000</f>
        <v>3043644.1</v>
      </c>
      <c r="H218" s="17"/>
      <c r="I218" s="17"/>
      <c r="J218" s="17"/>
    </row>
    <row r="219" spans="1:10" s="6" customFormat="1" ht="36" customHeight="1">
      <c r="A219" s="111" t="s">
        <v>536</v>
      </c>
      <c r="B219" s="104" t="s">
        <v>42</v>
      </c>
      <c r="C219" s="136" t="s">
        <v>527</v>
      </c>
      <c r="D219" s="148" t="s">
        <v>44</v>
      </c>
      <c r="E219" s="117" t="s">
        <v>752</v>
      </c>
      <c r="F219" s="147"/>
      <c r="G219" s="293">
        <f>G220</f>
        <v>354499</v>
      </c>
      <c r="H219" s="17"/>
      <c r="I219" s="17"/>
      <c r="J219" s="17"/>
    </row>
    <row r="220" spans="1:10" s="6" customFormat="1" ht="18.75" customHeight="1">
      <c r="A220" s="114" t="s">
        <v>326</v>
      </c>
      <c r="B220" s="113" t="s">
        <v>42</v>
      </c>
      <c r="C220" s="137" t="s">
        <v>527</v>
      </c>
      <c r="D220" s="147" t="s">
        <v>44</v>
      </c>
      <c r="E220" s="134" t="s">
        <v>752</v>
      </c>
      <c r="F220" s="147" t="s">
        <v>529</v>
      </c>
      <c r="G220" s="293">
        <v>354499</v>
      </c>
      <c r="H220" s="17"/>
      <c r="I220" s="17"/>
      <c r="J220" s="17"/>
    </row>
    <row r="221" spans="1:10" s="6" customFormat="1" ht="33.75" customHeight="1">
      <c r="A221" s="112" t="s">
        <v>536</v>
      </c>
      <c r="B221" s="104" t="s">
        <v>42</v>
      </c>
      <c r="C221" s="136" t="s">
        <v>527</v>
      </c>
      <c r="D221" s="148" t="s">
        <v>44</v>
      </c>
      <c r="E221" s="117" t="s">
        <v>586</v>
      </c>
      <c r="F221" s="148"/>
      <c r="G221" s="290">
        <f>G222+G223</f>
        <v>1154057.22</v>
      </c>
      <c r="H221" s="17"/>
      <c r="I221" s="17"/>
      <c r="J221" s="17"/>
    </row>
    <row r="222" spans="1:10" s="6" customFormat="1" ht="36" customHeight="1">
      <c r="A222" s="121" t="s">
        <v>670</v>
      </c>
      <c r="B222" s="113" t="s">
        <v>42</v>
      </c>
      <c r="C222" s="137" t="s">
        <v>527</v>
      </c>
      <c r="D222" s="147" t="s">
        <v>44</v>
      </c>
      <c r="E222" s="134" t="s">
        <v>586</v>
      </c>
      <c r="F222" s="147" t="s">
        <v>761</v>
      </c>
      <c r="G222" s="293">
        <v>654522</v>
      </c>
      <c r="H222" s="17"/>
      <c r="I222" s="17"/>
      <c r="J222" s="17"/>
    </row>
    <row r="223" spans="1:10" s="6" customFormat="1" ht="21" customHeight="1">
      <c r="A223" s="114" t="s">
        <v>326</v>
      </c>
      <c r="B223" s="113" t="s">
        <v>42</v>
      </c>
      <c r="C223" s="137" t="s">
        <v>527</v>
      </c>
      <c r="D223" s="147" t="s">
        <v>44</v>
      </c>
      <c r="E223" s="134" t="s">
        <v>586</v>
      </c>
      <c r="F223" s="147" t="s">
        <v>529</v>
      </c>
      <c r="G223" s="319">
        <f>92106-27570.78+195000+240000</f>
        <v>499535.22</v>
      </c>
      <c r="H223" s="17"/>
      <c r="I223" s="17"/>
      <c r="J223" s="17"/>
    </row>
    <row r="224" spans="1:10" s="6" customFormat="1" ht="18.75" customHeight="1">
      <c r="A224" s="238" t="s">
        <v>38</v>
      </c>
      <c r="B224" s="104" t="s">
        <v>42</v>
      </c>
      <c r="C224" s="136" t="s">
        <v>527</v>
      </c>
      <c r="D224" s="148" t="s">
        <v>44</v>
      </c>
      <c r="E224" s="140" t="s">
        <v>427</v>
      </c>
      <c r="F224" s="124"/>
      <c r="G224" s="290">
        <f>G225</f>
        <v>282383.72</v>
      </c>
      <c r="H224" s="17"/>
      <c r="I224" s="17"/>
      <c r="J224" s="17"/>
    </row>
    <row r="225" spans="1:10" s="6" customFormat="1" ht="32.25" customHeight="1">
      <c r="A225" s="238" t="s">
        <v>5</v>
      </c>
      <c r="B225" s="104" t="s">
        <v>42</v>
      </c>
      <c r="C225" s="136" t="s">
        <v>527</v>
      </c>
      <c r="D225" s="148" t="s">
        <v>44</v>
      </c>
      <c r="E225" s="140" t="s">
        <v>428</v>
      </c>
      <c r="F225" s="124"/>
      <c r="G225" s="290">
        <f>G226</f>
        <v>282383.72</v>
      </c>
      <c r="H225" s="17"/>
      <c r="I225" s="17"/>
      <c r="J225" s="17"/>
    </row>
    <row r="226" spans="1:10" s="6" customFormat="1" ht="51.75" customHeight="1">
      <c r="A226" s="146" t="s">
        <v>676</v>
      </c>
      <c r="B226" s="104" t="s">
        <v>42</v>
      </c>
      <c r="C226" s="136" t="s">
        <v>527</v>
      </c>
      <c r="D226" s="148" t="s">
        <v>44</v>
      </c>
      <c r="E226" s="117" t="s">
        <v>677</v>
      </c>
      <c r="F226" s="147"/>
      <c r="G226" s="290">
        <f>G227</f>
        <v>282383.72</v>
      </c>
      <c r="H226" s="17"/>
      <c r="I226" s="17"/>
      <c r="J226" s="17"/>
    </row>
    <row r="227" spans="1:10" s="6" customFormat="1" ht="18.75" customHeight="1">
      <c r="A227" s="122" t="s">
        <v>326</v>
      </c>
      <c r="B227" s="113" t="s">
        <v>42</v>
      </c>
      <c r="C227" s="137" t="s">
        <v>527</v>
      </c>
      <c r="D227" s="147" t="s">
        <v>44</v>
      </c>
      <c r="E227" s="134" t="s">
        <v>677</v>
      </c>
      <c r="F227" s="147" t="s">
        <v>529</v>
      </c>
      <c r="G227" s="293">
        <f>358383.72-50000-26000</f>
        <v>282383.72</v>
      </c>
      <c r="H227" s="17"/>
      <c r="I227" s="17"/>
      <c r="J227" s="17"/>
    </row>
    <row r="228" spans="1:10" s="22" customFormat="1" ht="17.25">
      <c r="A228" s="238" t="s">
        <v>157</v>
      </c>
      <c r="B228" s="104" t="s">
        <v>42</v>
      </c>
      <c r="C228" s="108" t="s">
        <v>50</v>
      </c>
      <c r="D228" s="108"/>
      <c r="E228" s="120"/>
      <c r="F228" s="108"/>
      <c r="G228" s="290">
        <f>G229</f>
        <v>699371</v>
      </c>
      <c r="H228" s="17"/>
      <c r="I228" s="17"/>
      <c r="J228" s="17"/>
    </row>
    <row r="229" spans="1:10" s="21" customFormat="1" ht="21.75" customHeight="1">
      <c r="A229" s="238" t="s">
        <v>331</v>
      </c>
      <c r="B229" s="104" t="s">
        <v>42</v>
      </c>
      <c r="C229" s="108" t="s">
        <v>50</v>
      </c>
      <c r="D229" s="108" t="s">
        <v>50</v>
      </c>
      <c r="E229" s="120"/>
      <c r="F229" s="108"/>
      <c r="G229" s="290">
        <f>G230</f>
        <v>699371</v>
      </c>
      <c r="H229" s="230"/>
      <c r="I229" s="230"/>
      <c r="J229" s="230"/>
    </row>
    <row r="230" spans="1:10" s="21" customFormat="1" ht="63" customHeight="1">
      <c r="A230" s="112" t="s">
        <v>621</v>
      </c>
      <c r="B230" s="104" t="s">
        <v>42</v>
      </c>
      <c r="C230" s="108" t="s">
        <v>50</v>
      </c>
      <c r="D230" s="108" t="s">
        <v>50</v>
      </c>
      <c r="E230" s="117" t="s">
        <v>446</v>
      </c>
      <c r="F230" s="108"/>
      <c r="G230" s="290">
        <f>G231+G239</f>
        <v>699371</v>
      </c>
      <c r="H230" s="230"/>
      <c r="I230" s="230"/>
      <c r="J230" s="230"/>
    </row>
    <row r="231" spans="1:10" s="21" customFormat="1" ht="97.5" customHeight="1">
      <c r="A231" s="238" t="s">
        <v>622</v>
      </c>
      <c r="B231" s="104" t="s">
        <v>42</v>
      </c>
      <c r="C231" s="108" t="s">
        <v>50</v>
      </c>
      <c r="D231" s="108" t="s">
        <v>50</v>
      </c>
      <c r="E231" s="117" t="s">
        <v>459</v>
      </c>
      <c r="F231" s="108"/>
      <c r="G231" s="290">
        <f>G232+G236</f>
        <v>145000</v>
      </c>
      <c r="H231" s="230"/>
      <c r="I231" s="230"/>
      <c r="J231" s="230"/>
    </row>
    <row r="232" spans="1:10" s="21" customFormat="1" ht="36" customHeight="1">
      <c r="A232" s="241" t="s">
        <v>236</v>
      </c>
      <c r="B232" s="113" t="s">
        <v>42</v>
      </c>
      <c r="C232" s="105" t="s">
        <v>50</v>
      </c>
      <c r="D232" s="105" t="s">
        <v>50</v>
      </c>
      <c r="E232" s="112" t="s">
        <v>501</v>
      </c>
      <c r="F232" s="125"/>
      <c r="G232" s="290">
        <f>G233</f>
        <v>93000</v>
      </c>
      <c r="H232" s="230"/>
      <c r="I232" s="230"/>
      <c r="J232" s="230"/>
    </row>
    <row r="233" spans="1:10" s="21" customFormat="1" ht="20.25" customHeight="1">
      <c r="A233" s="239" t="s">
        <v>22</v>
      </c>
      <c r="B233" s="113" t="s">
        <v>42</v>
      </c>
      <c r="C233" s="105" t="s">
        <v>50</v>
      </c>
      <c r="D233" s="105" t="s">
        <v>50</v>
      </c>
      <c r="E233" s="114" t="s">
        <v>237</v>
      </c>
      <c r="F233" s="124"/>
      <c r="G233" s="293">
        <f>G234+G235</f>
        <v>93000</v>
      </c>
      <c r="H233" s="230"/>
      <c r="I233" s="230"/>
      <c r="J233" s="230"/>
    </row>
    <row r="234" spans="1:10" s="21" customFormat="1" ht="38.25" customHeight="1">
      <c r="A234" s="239" t="s">
        <v>185</v>
      </c>
      <c r="B234" s="113" t="s">
        <v>42</v>
      </c>
      <c r="C234" s="105" t="s">
        <v>50</v>
      </c>
      <c r="D234" s="105" t="s">
        <v>50</v>
      </c>
      <c r="E234" s="114" t="s">
        <v>237</v>
      </c>
      <c r="F234" s="116">
        <v>200</v>
      </c>
      <c r="G234" s="293">
        <v>50000</v>
      </c>
      <c r="H234" s="230"/>
      <c r="I234" s="230"/>
      <c r="J234" s="230"/>
    </row>
    <row r="235" spans="1:10" s="21" customFormat="1" ht="19.5" customHeight="1">
      <c r="A235" s="239" t="s">
        <v>327</v>
      </c>
      <c r="B235" s="113" t="s">
        <v>42</v>
      </c>
      <c r="C235" s="105" t="s">
        <v>50</v>
      </c>
      <c r="D235" s="105" t="s">
        <v>50</v>
      </c>
      <c r="E235" s="114" t="s">
        <v>237</v>
      </c>
      <c r="F235" s="116">
        <v>300</v>
      </c>
      <c r="G235" s="293">
        <f>35000+8000</f>
        <v>43000</v>
      </c>
      <c r="H235" s="230"/>
      <c r="I235" s="230"/>
      <c r="J235" s="230"/>
    </row>
    <row r="236" spans="1:7" s="23" customFormat="1" ht="49.5" customHeight="1">
      <c r="A236" s="241" t="s">
        <v>62</v>
      </c>
      <c r="B236" s="104" t="s">
        <v>42</v>
      </c>
      <c r="C236" s="108" t="s">
        <v>50</v>
      </c>
      <c r="D236" s="108" t="s">
        <v>50</v>
      </c>
      <c r="E236" s="112" t="s">
        <v>502</v>
      </c>
      <c r="F236" s="119"/>
      <c r="G236" s="290">
        <f>G237</f>
        <v>52000</v>
      </c>
    </row>
    <row r="237" spans="1:10" s="13" customFormat="1" ht="20.25" customHeight="1">
      <c r="A237" s="239" t="s">
        <v>22</v>
      </c>
      <c r="B237" s="113" t="s">
        <v>42</v>
      </c>
      <c r="C237" s="105" t="s">
        <v>50</v>
      </c>
      <c r="D237" s="105" t="s">
        <v>50</v>
      </c>
      <c r="E237" s="114" t="s">
        <v>238</v>
      </c>
      <c r="F237" s="116"/>
      <c r="G237" s="293">
        <f>G238</f>
        <v>52000</v>
      </c>
      <c r="H237" s="229"/>
      <c r="I237" s="229"/>
      <c r="J237" s="229"/>
    </row>
    <row r="238" spans="1:10" s="10" customFormat="1" ht="35.25" customHeight="1">
      <c r="A238" s="239" t="s">
        <v>185</v>
      </c>
      <c r="B238" s="113" t="s">
        <v>42</v>
      </c>
      <c r="C238" s="105" t="s">
        <v>50</v>
      </c>
      <c r="D238" s="105" t="s">
        <v>50</v>
      </c>
      <c r="E238" s="114" t="s">
        <v>238</v>
      </c>
      <c r="F238" s="116">
        <v>200</v>
      </c>
      <c r="G238" s="293">
        <v>52000</v>
      </c>
      <c r="H238" s="229"/>
      <c r="I238" s="229"/>
      <c r="J238" s="229"/>
    </row>
    <row r="239" spans="1:10" s="14" customFormat="1" ht="82.5" customHeight="1">
      <c r="A239" s="112" t="s">
        <v>623</v>
      </c>
      <c r="B239" s="104" t="s">
        <v>42</v>
      </c>
      <c r="C239" s="108" t="s">
        <v>50</v>
      </c>
      <c r="D239" s="108" t="s">
        <v>50</v>
      </c>
      <c r="E239" s="117" t="s">
        <v>458</v>
      </c>
      <c r="F239" s="108"/>
      <c r="G239" s="290">
        <f>G240</f>
        <v>554371</v>
      </c>
      <c r="H239" s="230"/>
      <c r="I239" s="230"/>
      <c r="J239" s="230"/>
    </row>
    <row r="240" spans="1:10" s="14" customFormat="1" ht="35.25" customHeight="1">
      <c r="A240" s="238" t="s">
        <v>239</v>
      </c>
      <c r="B240" s="104" t="s">
        <v>42</v>
      </c>
      <c r="C240" s="108" t="s">
        <v>50</v>
      </c>
      <c r="D240" s="108" t="s">
        <v>50</v>
      </c>
      <c r="E240" s="112" t="s">
        <v>503</v>
      </c>
      <c r="F240" s="125"/>
      <c r="G240" s="290">
        <f>G241+G243+G245</f>
        <v>554371</v>
      </c>
      <c r="H240" s="230"/>
      <c r="I240" s="230"/>
      <c r="J240" s="230"/>
    </row>
    <row r="241" spans="1:10" s="14" customFormat="1" ht="19.5" customHeight="1">
      <c r="A241" s="238" t="s">
        <v>256</v>
      </c>
      <c r="B241" s="104" t="s">
        <v>42</v>
      </c>
      <c r="C241" s="263" t="s">
        <v>50</v>
      </c>
      <c r="D241" s="263" t="s">
        <v>50</v>
      </c>
      <c r="E241" s="109" t="s">
        <v>241</v>
      </c>
      <c r="F241" s="125"/>
      <c r="G241" s="290">
        <f>G242</f>
        <v>30000</v>
      </c>
      <c r="H241" s="230"/>
      <c r="I241" s="230"/>
      <c r="J241" s="230"/>
    </row>
    <row r="242" spans="1:7" s="23" customFormat="1" ht="33.75" customHeight="1">
      <c r="A242" s="239" t="s">
        <v>185</v>
      </c>
      <c r="B242" s="113" t="s">
        <v>42</v>
      </c>
      <c r="C242" s="105" t="s">
        <v>50</v>
      </c>
      <c r="D242" s="105" t="s">
        <v>50</v>
      </c>
      <c r="E242" s="106" t="s">
        <v>241</v>
      </c>
      <c r="F242" s="150">
        <v>200</v>
      </c>
      <c r="G242" s="293">
        <v>30000</v>
      </c>
    </row>
    <row r="243" spans="1:7" s="23" customFormat="1" ht="18" customHeight="1">
      <c r="A243" s="146" t="s">
        <v>753</v>
      </c>
      <c r="B243" s="104" t="s">
        <v>42</v>
      </c>
      <c r="C243" s="263" t="s">
        <v>50</v>
      </c>
      <c r="D243" s="263" t="s">
        <v>50</v>
      </c>
      <c r="E243" s="112" t="s">
        <v>754</v>
      </c>
      <c r="F243" s="150"/>
      <c r="G243" s="290">
        <f>G244</f>
        <v>187716</v>
      </c>
    </row>
    <row r="244" spans="1:7" s="23" customFormat="1" ht="18" customHeight="1">
      <c r="A244" s="115" t="s">
        <v>327</v>
      </c>
      <c r="B244" s="113" t="s">
        <v>42</v>
      </c>
      <c r="C244" s="105" t="s">
        <v>50</v>
      </c>
      <c r="D244" s="105" t="s">
        <v>50</v>
      </c>
      <c r="E244" s="114" t="s">
        <v>754</v>
      </c>
      <c r="F244" s="150">
        <v>300</v>
      </c>
      <c r="G244" s="293">
        <v>187716</v>
      </c>
    </row>
    <row r="245" spans="1:7" s="23" customFormat="1" ht="35.25" customHeight="1">
      <c r="A245" s="238" t="s">
        <v>240</v>
      </c>
      <c r="B245" s="113" t="s">
        <v>42</v>
      </c>
      <c r="C245" s="105" t="s">
        <v>50</v>
      </c>
      <c r="D245" s="105" t="s">
        <v>50</v>
      </c>
      <c r="E245" s="112" t="s">
        <v>242</v>
      </c>
      <c r="F245" s="150"/>
      <c r="G245" s="293">
        <f>G246</f>
        <v>336655</v>
      </c>
    </row>
    <row r="246" spans="1:10" s="10" customFormat="1" ht="16.5" customHeight="1">
      <c r="A246" s="239" t="s">
        <v>327</v>
      </c>
      <c r="B246" s="113" t="s">
        <v>42</v>
      </c>
      <c r="C246" s="105" t="s">
        <v>50</v>
      </c>
      <c r="D246" s="105" t="s">
        <v>50</v>
      </c>
      <c r="E246" s="114" t="s">
        <v>242</v>
      </c>
      <c r="F246" s="116">
        <v>300</v>
      </c>
      <c r="G246" s="293">
        <f>349026-4371-8000</f>
        <v>336655</v>
      </c>
      <c r="H246" s="229"/>
      <c r="I246" s="229"/>
      <c r="J246" s="229"/>
    </row>
    <row r="247" spans="1:10" s="10" customFormat="1" ht="16.5" customHeight="1">
      <c r="A247" s="107" t="s">
        <v>329</v>
      </c>
      <c r="B247" s="104" t="s">
        <v>42</v>
      </c>
      <c r="C247" s="257" t="s">
        <v>51</v>
      </c>
      <c r="D247" s="119"/>
      <c r="E247" s="112"/>
      <c r="F247" s="119"/>
      <c r="G247" s="290">
        <f>G248</f>
        <v>33000</v>
      </c>
      <c r="H247" s="229"/>
      <c r="I247" s="229"/>
      <c r="J247" s="229"/>
    </row>
    <row r="248" spans="1:10" s="10" customFormat="1" ht="16.5" customHeight="1">
      <c r="A248" s="107" t="s">
        <v>20</v>
      </c>
      <c r="B248" s="104" t="s">
        <v>42</v>
      </c>
      <c r="C248" s="257" t="s">
        <v>51</v>
      </c>
      <c r="D248" s="257" t="s">
        <v>43</v>
      </c>
      <c r="E248" s="112"/>
      <c r="F248" s="119"/>
      <c r="G248" s="290">
        <f>G249</f>
        <v>33000</v>
      </c>
      <c r="H248" s="229"/>
      <c r="I248" s="229"/>
      <c r="J248" s="229"/>
    </row>
    <row r="249" spans="1:10" s="10" customFormat="1" ht="23.25" customHeight="1">
      <c r="A249" s="107" t="s">
        <v>38</v>
      </c>
      <c r="B249" s="104" t="s">
        <v>42</v>
      </c>
      <c r="C249" s="257" t="s">
        <v>51</v>
      </c>
      <c r="D249" s="257" t="s">
        <v>43</v>
      </c>
      <c r="E249" s="117" t="s">
        <v>427</v>
      </c>
      <c r="F249" s="119"/>
      <c r="G249" s="290">
        <f>G250</f>
        <v>33000</v>
      </c>
      <c r="H249" s="229"/>
      <c r="I249" s="229"/>
      <c r="J249" s="229"/>
    </row>
    <row r="250" spans="1:10" s="10" customFormat="1" ht="32.25" customHeight="1">
      <c r="A250" s="107" t="s">
        <v>5</v>
      </c>
      <c r="B250" s="104" t="s">
        <v>42</v>
      </c>
      <c r="C250" s="257" t="s">
        <v>51</v>
      </c>
      <c r="D250" s="257" t="s">
        <v>43</v>
      </c>
      <c r="E250" s="117" t="s">
        <v>428</v>
      </c>
      <c r="F250" s="119"/>
      <c r="G250" s="290">
        <f>G251</f>
        <v>33000</v>
      </c>
      <c r="H250" s="229"/>
      <c r="I250" s="229"/>
      <c r="J250" s="229"/>
    </row>
    <row r="251" spans="1:10" s="10" customFormat="1" ht="112.5" customHeight="1">
      <c r="A251" s="107" t="s">
        <v>663</v>
      </c>
      <c r="B251" s="104" t="s">
        <v>42</v>
      </c>
      <c r="C251" s="257" t="s">
        <v>51</v>
      </c>
      <c r="D251" s="257" t="s">
        <v>43</v>
      </c>
      <c r="E251" s="112" t="s">
        <v>662</v>
      </c>
      <c r="F251" s="119"/>
      <c r="G251" s="290">
        <f>G252</f>
        <v>33000</v>
      </c>
      <c r="H251" s="229"/>
      <c r="I251" s="229"/>
      <c r="J251" s="229"/>
    </row>
    <row r="252" spans="1:10" s="10" customFormat="1" ht="18" customHeight="1">
      <c r="A252" s="122" t="s">
        <v>326</v>
      </c>
      <c r="B252" s="113" t="s">
        <v>42</v>
      </c>
      <c r="C252" s="105" t="s">
        <v>51</v>
      </c>
      <c r="D252" s="105" t="s">
        <v>43</v>
      </c>
      <c r="E252" s="114" t="s">
        <v>662</v>
      </c>
      <c r="F252" s="116">
        <v>500</v>
      </c>
      <c r="G252" s="293">
        <v>33000</v>
      </c>
      <c r="H252" s="229"/>
      <c r="I252" s="229"/>
      <c r="J252" s="229"/>
    </row>
    <row r="253" spans="1:10" s="10" customFormat="1" ht="16.5" customHeight="1">
      <c r="A253" s="238" t="s">
        <v>152</v>
      </c>
      <c r="B253" s="104" t="s">
        <v>42</v>
      </c>
      <c r="C253" s="136" t="s">
        <v>48</v>
      </c>
      <c r="D253" s="137"/>
      <c r="E253" s="114"/>
      <c r="F253" s="116"/>
      <c r="G253" s="290">
        <f aca="true" t="shared" si="0" ref="G253:G258">G254</f>
        <v>344159</v>
      </c>
      <c r="H253" s="229"/>
      <c r="I253" s="229"/>
      <c r="J253" s="229"/>
    </row>
    <row r="254" spans="1:10" s="10" customFormat="1" ht="16.5" customHeight="1">
      <c r="A254" s="238" t="s">
        <v>119</v>
      </c>
      <c r="B254" s="104" t="s">
        <v>42</v>
      </c>
      <c r="C254" s="136" t="s">
        <v>48</v>
      </c>
      <c r="D254" s="108" t="s">
        <v>50</v>
      </c>
      <c r="E254" s="114"/>
      <c r="F254" s="116"/>
      <c r="G254" s="290">
        <f t="shared" si="0"/>
        <v>344159</v>
      </c>
      <c r="H254" s="229"/>
      <c r="I254" s="229"/>
      <c r="J254" s="229"/>
    </row>
    <row r="255" spans="1:10" s="10" customFormat="1" ht="66.75" customHeight="1">
      <c r="A255" s="238" t="s">
        <v>766</v>
      </c>
      <c r="B255" s="104" t="s">
        <v>42</v>
      </c>
      <c r="C255" s="136" t="s">
        <v>48</v>
      </c>
      <c r="D255" s="108" t="s">
        <v>50</v>
      </c>
      <c r="E255" s="117" t="s">
        <v>425</v>
      </c>
      <c r="F255" s="119"/>
      <c r="G255" s="290">
        <f t="shared" si="0"/>
        <v>344159</v>
      </c>
      <c r="H255" s="229"/>
      <c r="I255" s="229"/>
      <c r="J255" s="229"/>
    </row>
    <row r="256" spans="1:10" s="10" customFormat="1" ht="101.25" customHeight="1">
      <c r="A256" s="238" t="s">
        <v>767</v>
      </c>
      <c r="B256" s="104" t="s">
        <v>42</v>
      </c>
      <c r="C256" s="136" t="s">
        <v>48</v>
      </c>
      <c r="D256" s="108" t="s">
        <v>50</v>
      </c>
      <c r="E256" s="117" t="s">
        <v>426</v>
      </c>
      <c r="F256" s="108"/>
      <c r="G256" s="290">
        <f t="shared" si="0"/>
        <v>344159</v>
      </c>
      <c r="H256" s="229"/>
      <c r="I256" s="229"/>
      <c r="J256" s="229"/>
    </row>
    <row r="257" spans="1:10" s="10" customFormat="1" ht="66.75" customHeight="1">
      <c r="A257" s="238" t="s">
        <v>768</v>
      </c>
      <c r="B257" s="104" t="s">
        <v>42</v>
      </c>
      <c r="C257" s="136" t="s">
        <v>48</v>
      </c>
      <c r="D257" s="108" t="s">
        <v>50</v>
      </c>
      <c r="E257" s="117" t="s">
        <v>510</v>
      </c>
      <c r="F257" s="108"/>
      <c r="G257" s="290">
        <f t="shared" si="0"/>
        <v>344159</v>
      </c>
      <c r="H257" s="229"/>
      <c r="I257" s="229"/>
      <c r="J257" s="229"/>
    </row>
    <row r="258" spans="1:10" s="10" customFormat="1" ht="36" customHeight="1">
      <c r="A258" s="146" t="s">
        <v>769</v>
      </c>
      <c r="B258" s="104" t="s">
        <v>42</v>
      </c>
      <c r="C258" s="136" t="s">
        <v>48</v>
      </c>
      <c r="D258" s="108" t="s">
        <v>50</v>
      </c>
      <c r="E258" s="117" t="s">
        <v>153</v>
      </c>
      <c r="F258" s="108"/>
      <c r="G258" s="290">
        <f t="shared" si="0"/>
        <v>344159</v>
      </c>
      <c r="H258" s="229"/>
      <c r="I258" s="229"/>
      <c r="J258" s="229"/>
    </row>
    <row r="259" spans="1:10" s="10" customFormat="1" ht="36" customHeight="1">
      <c r="A259" s="239" t="s">
        <v>185</v>
      </c>
      <c r="B259" s="113" t="s">
        <v>42</v>
      </c>
      <c r="C259" s="137" t="s">
        <v>48</v>
      </c>
      <c r="D259" s="105" t="s">
        <v>50</v>
      </c>
      <c r="E259" s="134" t="s">
        <v>153</v>
      </c>
      <c r="F259" s="116">
        <v>200</v>
      </c>
      <c r="G259" s="293">
        <f>12012+332147</f>
        <v>344159</v>
      </c>
      <c r="H259" s="229"/>
      <c r="I259" s="229"/>
      <c r="J259" s="229"/>
    </row>
    <row r="260" spans="1:10" s="22" customFormat="1" ht="17.25">
      <c r="A260" s="238" t="s">
        <v>198</v>
      </c>
      <c r="B260" s="104" t="s">
        <v>42</v>
      </c>
      <c r="C260" s="108" t="s">
        <v>52</v>
      </c>
      <c r="D260" s="108"/>
      <c r="E260" s="120"/>
      <c r="F260" s="108"/>
      <c r="G260" s="290">
        <f>G261+G273+G267</f>
        <v>6430441</v>
      </c>
      <c r="H260" s="17"/>
      <c r="I260" s="17"/>
      <c r="J260" s="17"/>
    </row>
    <row r="261" spans="1:10" s="24" customFormat="1" ht="15">
      <c r="A261" s="238" t="s">
        <v>188</v>
      </c>
      <c r="B261" s="104" t="s">
        <v>42</v>
      </c>
      <c r="C261" s="108" t="s">
        <v>52</v>
      </c>
      <c r="D261" s="108" t="s">
        <v>43</v>
      </c>
      <c r="E261" s="120"/>
      <c r="F261" s="151"/>
      <c r="G261" s="290">
        <f>G263</f>
        <v>664490</v>
      </c>
      <c r="H261" s="17"/>
      <c r="I261" s="17"/>
      <c r="J261" s="17"/>
    </row>
    <row r="262" spans="1:10" s="24" customFormat="1" ht="36.75" customHeight="1">
      <c r="A262" s="112" t="s">
        <v>593</v>
      </c>
      <c r="B262" s="104" t="s">
        <v>42</v>
      </c>
      <c r="C262" s="108" t="s">
        <v>52</v>
      </c>
      <c r="D262" s="108" t="s">
        <v>43</v>
      </c>
      <c r="E262" s="117" t="s">
        <v>434</v>
      </c>
      <c r="F262" s="151"/>
      <c r="G262" s="290">
        <f>G263</f>
        <v>664490</v>
      </c>
      <c r="H262" s="17"/>
      <c r="I262" s="17"/>
      <c r="J262" s="17"/>
    </row>
    <row r="263" spans="1:10" s="15" customFormat="1" ht="63.75" customHeight="1">
      <c r="A263" s="112" t="s">
        <v>641</v>
      </c>
      <c r="B263" s="104" t="s">
        <v>42</v>
      </c>
      <c r="C263" s="108" t="s">
        <v>52</v>
      </c>
      <c r="D263" s="108" t="s">
        <v>43</v>
      </c>
      <c r="E263" s="117" t="s">
        <v>452</v>
      </c>
      <c r="F263" s="151"/>
      <c r="G263" s="290">
        <f>G264</f>
        <v>664490</v>
      </c>
      <c r="H263" s="230"/>
      <c r="I263" s="230"/>
      <c r="J263" s="230"/>
    </row>
    <row r="264" spans="1:10" s="15" customFormat="1" ht="30.75" customHeight="1">
      <c r="A264" s="241" t="s">
        <v>243</v>
      </c>
      <c r="B264" s="104" t="s">
        <v>42</v>
      </c>
      <c r="C264" s="108" t="s">
        <v>52</v>
      </c>
      <c r="D264" s="108" t="s">
        <v>43</v>
      </c>
      <c r="E264" s="117" t="s">
        <v>511</v>
      </c>
      <c r="F264" s="151"/>
      <c r="G264" s="290">
        <f>G265</f>
        <v>664490</v>
      </c>
      <c r="H264" s="230"/>
      <c r="I264" s="230"/>
      <c r="J264" s="230"/>
    </row>
    <row r="265" spans="1:10" s="15" customFormat="1" ht="33" customHeight="1">
      <c r="A265" s="240" t="s">
        <v>317</v>
      </c>
      <c r="B265" s="113" t="s">
        <v>42</v>
      </c>
      <c r="C265" s="105" t="s">
        <v>52</v>
      </c>
      <c r="D265" s="105" t="s">
        <v>43</v>
      </c>
      <c r="E265" s="106" t="s">
        <v>244</v>
      </c>
      <c r="F265" s="124"/>
      <c r="G265" s="293">
        <f>G266</f>
        <v>664490</v>
      </c>
      <c r="H265" s="230"/>
      <c r="I265" s="230"/>
      <c r="J265" s="230"/>
    </row>
    <row r="266" spans="1:10" s="10" customFormat="1" ht="16.5" customHeight="1">
      <c r="A266" s="239" t="s">
        <v>327</v>
      </c>
      <c r="B266" s="113" t="s">
        <v>42</v>
      </c>
      <c r="C266" s="105" t="s">
        <v>52</v>
      </c>
      <c r="D266" s="105" t="s">
        <v>43</v>
      </c>
      <c r="E266" s="106" t="s">
        <v>244</v>
      </c>
      <c r="F266" s="116">
        <v>300</v>
      </c>
      <c r="G266" s="293">
        <v>664490</v>
      </c>
      <c r="H266" s="229"/>
      <c r="I266" s="229"/>
      <c r="J266" s="229"/>
    </row>
    <row r="267" spans="1:10" s="11" customFormat="1" ht="16.5">
      <c r="A267" s="238" t="s">
        <v>199</v>
      </c>
      <c r="B267" s="104" t="s">
        <v>42</v>
      </c>
      <c r="C267" s="108" t="s">
        <v>52</v>
      </c>
      <c r="D267" s="108" t="s">
        <v>46</v>
      </c>
      <c r="E267" s="117"/>
      <c r="F267" s="116"/>
      <c r="G267" s="290">
        <f>G268</f>
        <v>4012751</v>
      </c>
      <c r="H267" s="17"/>
      <c r="I267" s="17"/>
      <c r="J267" s="17"/>
    </row>
    <row r="268" spans="1:10" s="6" customFormat="1" ht="33.75" customHeight="1">
      <c r="A268" s="112" t="s">
        <v>593</v>
      </c>
      <c r="B268" s="104" t="s">
        <v>42</v>
      </c>
      <c r="C268" s="108" t="s">
        <v>52</v>
      </c>
      <c r="D268" s="108" t="s">
        <v>46</v>
      </c>
      <c r="E268" s="117" t="s">
        <v>434</v>
      </c>
      <c r="F268" s="119"/>
      <c r="G268" s="290">
        <f>G269</f>
        <v>4012751</v>
      </c>
      <c r="H268" s="17"/>
      <c r="I268" s="17"/>
      <c r="J268" s="17"/>
    </row>
    <row r="269" spans="1:10" s="8" customFormat="1" ht="64.5" customHeight="1">
      <c r="A269" s="112" t="s">
        <v>596</v>
      </c>
      <c r="B269" s="104" t="s">
        <v>42</v>
      </c>
      <c r="C269" s="108" t="s">
        <v>52</v>
      </c>
      <c r="D269" s="108" t="s">
        <v>46</v>
      </c>
      <c r="E269" s="117" t="s">
        <v>451</v>
      </c>
      <c r="F269" s="119"/>
      <c r="G269" s="290">
        <f>G270</f>
        <v>4012751</v>
      </c>
      <c r="H269" s="200"/>
      <c r="I269" s="200"/>
      <c r="J269" s="200"/>
    </row>
    <row r="270" spans="1:10" s="8" customFormat="1" ht="66.75" customHeight="1">
      <c r="A270" s="238" t="s">
        <v>245</v>
      </c>
      <c r="B270" s="104" t="s">
        <v>42</v>
      </c>
      <c r="C270" s="108" t="s">
        <v>52</v>
      </c>
      <c r="D270" s="108" t="s">
        <v>46</v>
      </c>
      <c r="E270" s="112" t="s">
        <v>513</v>
      </c>
      <c r="F270" s="124"/>
      <c r="G270" s="290">
        <f>G271</f>
        <v>4012751</v>
      </c>
      <c r="H270" s="200"/>
      <c r="I270" s="200"/>
      <c r="J270" s="200"/>
    </row>
    <row r="271" spans="1:10" s="8" customFormat="1" ht="33.75" customHeight="1">
      <c r="A271" s="240" t="s">
        <v>200</v>
      </c>
      <c r="B271" s="113" t="s">
        <v>42</v>
      </c>
      <c r="C271" s="105" t="s">
        <v>52</v>
      </c>
      <c r="D271" s="105" t="s">
        <v>46</v>
      </c>
      <c r="E271" s="114" t="s">
        <v>246</v>
      </c>
      <c r="F271" s="124"/>
      <c r="G271" s="293">
        <f>G272</f>
        <v>4012751</v>
      </c>
      <c r="H271" s="200"/>
      <c r="I271" s="200"/>
      <c r="J271" s="200"/>
    </row>
    <row r="272" spans="1:10" s="10" customFormat="1" ht="16.5" customHeight="1">
      <c r="A272" s="239" t="s">
        <v>327</v>
      </c>
      <c r="B272" s="113" t="s">
        <v>42</v>
      </c>
      <c r="C272" s="105" t="s">
        <v>52</v>
      </c>
      <c r="D272" s="105" t="s">
        <v>46</v>
      </c>
      <c r="E272" s="114" t="s">
        <v>246</v>
      </c>
      <c r="F272" s="116">
        <v>300</v>
      </c>
      <c r="G272" s="293">
        <v>4012751</v>
      </c>
      <c r="H272" s="229"/>
      <c r="I272" s="229"/>
      <c r="J272" s="229"/>
    </row>
    <row r="273" spans="1:10" s="10" customFormat="1" ht="21.75" customHeight="1">
      <c r="A273" s="238" t="s">
        <v>57</v>
      </c>
      <c r="B273" s="104" t="s">
        <v>42</v>
      </c>
      <c r="C273" s="108" t="s">
        <v>52</v>
      </c>
      <c r="D273" s="108" t="s">
        <v>49</v>
      </c>
      <c r="E273" s="120"/>
      <c r="F273" s="116"/>
      <c r="G273" s="290">
        <f>G274+G280</f>
        <v>1753200</v>
      </c>
      <c r="H273" s="229"/>
      <c r="I273" s="229"/>
      <c r="J273" s="229"/>
    </row>
    <row r="274" spans="1:10" s="10" customFormat="1" ht="34.5" customHeight="1">
      <c r="A274" s="112" t="s">
        <v>593</v>
      </c>
      <c r="B274" s="104" t="s">
        <v>42</v>
      </c>
      <c r="C274" s="108" t="s">
        <v>52</v>
      </c>
      <c r="D274" s="108" t="s">
        <v>49</v>
      </c>
      <c r="E274" s="117" t="s">
        <v>434</v>
      </c>
      <c r="F274" s="116"/>
      <c r="G274" s="290">
        <f>G275</f>
        <v>1461000</v>
      </c>
      <c r="H274" s="229"/>
      <c r="I274" s="229"/>
      <c r="J274" s="229"/>
    </row>
    <row r="275" spans="1:10" s="10" customFormat="1" ht="81.75" customHeight="1">
      <c r="A275" s="112" t="s">
        <v>632</v>
      </c>
      <c r="B275" s="104" t="s">
        <v>42</v>
      </c>
      <c r="C275" s="108" t="s">
        <v>52</v>
      </c>
      <c r="D275" s="108" t="s">
        <v>49</v>
      </c>
      <c r="E275" s="117" t="s">
        <v>450</v>
      </c>
      <c r="F275" s="119"/>
      <c r="G275" s="290">
        <f>G276</f>
        <v>1461000</v>
      </c>
      <c r="H275" s="229"/>
      <c r="I275" s="229"/>
      <c r="J275" s="229"/>
    </row>
    <row r="276" spans="1:10" s="10" customFormat="1" ht="46.5">
      <c r="A276" s="241" t="s">
        <v>247</v>
      </c>
      <c r="B276" s="104" t="s">
        <v>42</v>
      </c>
      <c r="C276" s="108" t="s">
        <v>52</v>
      </c>
      <c r="D276" s="108" t="s">
        <v>49</v>
      </c>
      <c r="E276" s="112" t="s">
        <v>514</v>
      </c>
      <c r="F276" s="125"/>
      <c r="G276" s="290">
        <f>G277</f>
        <v>1461000</v>
      </c>
      <c r="H276" s="229"/>
      <c r="I276" s="229"/>
      <c r="J276" s="229"/>
    </row>
    <row r="277" spans="1:10" s="10" customFormat="1" ht="33" customHeight="1">
      <c r="A277" s="240" t="s">
        <v>23</v>
      </c>
      <c r="B277" s="113" t="s">
        <v>42</v>
      </c>
      <c r="C277" s="105" t="s">
        <v>52</v>
      </c>
      <c r="D277" s="105" t="s">
        <v>49</v>
      </c>
      <c r="E277" s="114" t="s">
        <v>248</v>
      </c>
      <c r="F277" s="124"/>
      <c r="G277" s="290">
        <f>G278+G279</f>
        <v>1461000</v>
      </c>
      <c r="H277" s="229"/>
      <c r="I277" s="229"/>
      <c r="J277" s="229"/>
    </row>
    <row r="278" spans="1:10" s="10" customFormat="1" ht="66" customHeight="1">
      <c r="A278" s="239" t="s">
        <v>54</v>
      </c>
      <c r="B278" s="113" t="s">
        <v>42</v>
      </c>
      <c r="C278" s="105" t="s">
        <v>52</v>
      </c>
      <c r="D278" s="105" t="s">
        <v>49</v>
      </c>
      <c r="E278" s="114" t="s">
        <v>248</v>
      </c>
      <c r="F278" s="124">
        <v>100</v>
      </c>
      <c r="G278" s="293">
        <v>1396819</v>
      </c>
      <c r="H278" s="229"/>
      <c r="I278" s="229"/>
      <c r="J278" s="229"/>
    </row>
    <row r="279" spans="1:10" s="10" customFormat="1" ht="30.75">
      <c r="A279" s="239" t="s">
        <v>185</v>
      </c>
      <c r="B279" s="113" t="s">
        <v>42</v>
      </c>
      <c r="C279" s="105" t="s">
        <v>52</v>
      </c>
      <c r="D279" s="105" t="s">
        <v>49</v>
      </c>
      <c r="E279" s="114" t="s">
        <v>248</v>
      </c>
      <c r="F279" s="124">
        <v>200</v>
      </c>
      <c r="G279" s="293">
        <v>64181</v>
      </c>
      <c r="H279" s="229"/>
      <c r="I279" s="229"/>
      <c r="J279" s="229"/>
    </row>
    <row r="280" spans="1:10" s="8" customFormat="1" ht="36.75" customHeight="1">
      <c r="A280" s="112" t="s">
        <v>633</v>
      </c>
      <c r="B280" s="104" t="s">
        <v>42</v>
      </c>
      <c r="C280" s="108" t="s">
        <v>52</v>
      </c>
      <c r="D280" s="108" t="s">
        <v>49</v>
      </c>
      <c r="E280" s="117" t="s">
        <v>441</v>
      </c>
      <c r="F280" s="108"/>
      <c r="G280" s="290">
        <f>G281</f>
        <v>292200</v>
      </c>
      <c r="H280" s="200"/>
      <c r="I280" s="200"/>
      <c r="J280" s="200"/>
    </row>
    <row r="281" spans="1:10" s="8" customFormat="1" ht="64.5" customHeight="1">
      <c r="A281" s="112" t="s">
        <v>634</v>
      </c>
      <c r="B281" s="104" t="s">
        <v>42</v>
      </c>
      <c r="C281" s="108" t="s">
        <v>52</v>
      </c>
      <c r="D281" s="108" t="s">
        <v>49</v>
      </c>
      <c r="E281" s="117" t="s">
        <v>518</v>
      </c>
      <c r="F281" s="108"/>
      <c r="G281" s="290">
        <f>G282</f>
        <v>292200</v>
      </c>
      <c r="H281" s="200"/>
      <c r="I281" s="200"/>
      <c r="J281" s="200"/>
    </row>
    <row r="282" spans="1:10" s="8" customFormat="1" ht="36" customHeight="1">
      <c r="A282" s="112" t="s">
        <v>249</v>
      </c>
      <c r="B282" s="104" t="s">
        <v>42</v>
      </c>
      <c r="C282" s="108" t="s">
        <v>52</v>
      </c>
      <c r="D282" s="108" t="s">
        <v>49</v>
      </c>
      <c r="E282" s="112" t="s">
        <v>521</v>
      </c>
      <c r="F282" s="125"/>
      <c r="G282" s="290">
        <f>G283</f>
        <v>292200</v>
      </c>
      <c r="H282" s="200"/>
      <c r="I282" s="200"/>
      <c r="J282" s="200"/>
    </row>
    <row r="283" spans="1:10" s="8" customFormat="1" ht="48.75" customHeight="1">
      <c r="A283" s="240" t="s">
        <v>354</v>
      </c>
      <c r="B283" s="113" t="s">
        <v>42</v>
      </c>
      <c r="C283" s="105" t="s">
        <v>52</v>
      </c>
      <c r="D283" s="105" t="s">
        <v>49</v>
      </c>
      <c r="E283" s="114" t="s">
        <v>250</v>
      </c>
      <c r="F283" s="124"/>
      <c r="G283" s="293">
        <f>G284+G285</f>
        <v>292200</v>
      </c>
      <c r="H283" s="200"/>
      <c r="I283" s="200"/>
      <c r="J283" s="200"/>
    </row>
    <row r="284" spans="1:10" s="10" customFormat="1" ht="64.5" customHeight="1">
      <c r="A284" s="239" t="s">
        <v>54</v>
      </c>
      <c r="B284" s="113" t="s">
        <v>42</v>
      </c>
      <c r="C284" s="105" t="s">
        <v>52</v>
      </c>
      <c r="D284" s="105" t="s">
        <v>49</v>
      </c>
      <c r="E284" s="114" t="s">
        <v>250</v>
      </c>
      <c r="F284" s="116">
        <v>100</v>
      </c>
      <c r="G284" s="293">
        <v>290961</v>
      </c>
      <c r="H284" s="229"/>
      <c r="I284" s="229"/>
      <c r="J284" s="229"/>
    </row>
    <row r="285" spans="1:10" s="13" customFormat="1" ht="33" customHeight="1">
      <c r="A285" s="239" t="s">
        <v>185</v>
      </c>
      <c r="B285" s="113" t="s">
        <v>42</v>
      </c>
      <c r="C285" s="105" t="s">
        <v>52</v>
      </c>
      <c r="D285" s="105" t="s">
        <v>49</v>
      </c>
      <c r="E285" s="114" t="s">
        <v>250</v>
      </c>
      <c r="F285" s="116">
        <v>200</v>
      </c>
      <c r="G285" s="293">
        <v>1239</v>
      </c>
      <c r="H285" s="229"/>
      <c r="I285" s="229"/>
      <c r="J285" s="229"/>
    </row>
    <row r="286" spans="1:10" s="22" customFormat="1" ht="16.5" customHeight="1">
      <c r="A286" s="238" t="s">
        <v>35</v>
      </c>
      <c r="B286" s="104" t="s">
        <v>42</v>
      </c>
      <c r="C286" s="108" t="s">
        <v>303</v>
      </c>
      <c r="D286" s="108"/>
      <c r="E286" s="120"/>
      <c r="F286" s="116"/>
      <c r="G286" s="290">
        <f aca="true" t="shared" si="1" ref="G286:G291">G287</f>
        <v>254900</v>
      </c>
      <c r="H286" s="17"/>
      <c r="I286" s="17"/>
      <c r="J286" s="17"/>
    </row>
    <row r="287" spans="1:10" s="25" customFormat="1" ht="16.5">
      <c r="A287" s="238" t="s">
        <v>36</v>
      </c>
      <c r="B287" s="104" t="s">
        <v>42</v>
      </c>
      <c r="C287" s="108" t="s">
        <v>303</v>
      </c>
      <c r="D287" s="108" t="s">
        <v>43</v>
      </c>
      <c r="E287" s="120"/>
      <c r="F287" s="116"/>
      <c r="G287" s="290">
        <f t="shared" si="1"/>
        <v>254900</v>
      </c>
      <c r="H287" s="17"/>
      <c r="I287" s="17"/>
      <c r="J287" s="17"/>
    </row>
    <row r="288" spans="1:10" s="6" customFormat="1" ht="66" customHeight="1">
      <c r="A288" s="112" t="s">
        <v>621</v>
      </c>
      <c r="B288" s="104" t="s">
        <v>42</v>
      </c>
      <c r="C288" s="108" t="s">
        <v>303</v>
      </c>
      <c r="D288" s="108" t="s">
        <v>43</v>
      </c>
      <c r="E288" s="117" t="s">
        <v>446</v>
      </c>
      <c r="F288" s="119"/>
      <c r="G288" s="290">
        <f t="shared" si="1"/>
        <v>254900</v>
      </c>
      <c r="H288" s="17"/>
      <c r="I288" s="17"/>
      <c r="J288" s="17"/>
    </row>
    <row r="289" spans="1:10" s="26" customFormat="1" ht="99.75" customHeight="1">
      <c r="A289" s="238" t="s">
        <v>635</v>
      </c>
      <c r="B289" s="104" t="s">
        <v>42</v>
      </c>
      <c r="C289" s="108" t="s">
        <v>303</v>
      </c>
      <c r="D289" s="108" t="s">
        <v>43</v>
      </c>
      <c r="E289" s="117" t="s">
        <v>449</v>
      </c>
      <c r="F289" s="119"/>
      <c r="G289" s="290">
        <f>G290+G293</f>
        <v>254900</v>
      </c>
      <c r="H289" s="200"/>
      <c r="I289" s="200"/>
      <c r="J289" s="200"/>
    </row>
    <row r="290" spans="1:10" s="26" customFormat="1" ht="67.5" customHeight="1">
      <c r="A290" s="241" t="s">
        <v>260</v>
      </c>
      <c r="B290" s="104" t="s">
        <v>42</v>
      </c>
      <c r="C290" s="108" t="s">
        <v>303</v>
      </c>
      <c r="D290" s="108" t="s">
        <v>43</v>
      </c>
      <c r="E290" s="112" t="s">
        <v>515</v>
      </c>
      <c r="F290" s="125"/>
      <c r="G290" s="290">
        <f t="shared" si="1"/>
        <v>244900</v>
      </c>
      <c r="H290" s="200"/>
      <c r="I290" s="200"/>
      <c r="J290" s="200"/>
    </row>
    <row r="291" spans="1:10" s="26" customFormat="1" ht="54.75" customHeight="1">
      <c r="A291" s="239" t="s">
        <v>302</v>
      </c>
      <c r="B291" s="113" t="s">
        <v>42</v>
      </c>
      <c r="C291" s="105" t="s">
        <v>303</v>
      </c>
      <c r="D291" s="105" t="s">
        <v>43</v>
      </c>
      <c r="E291" s="114" t="s">
        <v>261</v>
      </c>
      <c r="F291" s="124"/>
      <c r="G291" s="293">
        <f t="shared" si="1"/>
        <v>244900</v>
      </c>
      <c r="H291" s="200"/>
      <c r="I291" s="200"/>
      <c r="J291" s="200"/>
    </row>
    <row r="292" spans="1:10" s="26" customFormat="1" ht="33.75" customHeight="1">
      <c r="A292" s="239" t="s">
        <v>185</v>
      </c>
      <c r="B292" s="113" t="s">
        <v>42</v>
      </c>
      <c r="C292" s="105" t="s">
        <v>303</v>
      </c>
      <c r="D292" s="105" t="s">
        <v>43</v>
      </c>
      <c r="E292" s="114" t="s">
        <v>261</v>
      </c>
      <c r="F292" s="116">
        <v>200</v>
      </c>
      <c r="G292" s="293">
        <v>244900</v>
      </c>
      <c r="H292" s="200"/>
      <c r="I292" s="200"/>
      <c r="J292" s="200"/>
    </row>
    <row r="293" spans="1:10" s="26" customFormat="1" ht="51.75" customHeight="1">
      <c r="A293" s="241" t="s">
        <v>400</v>
      </c>
      <c r="B293" s="104" t="s">
        <v>42</v>
      </c>
      <c r="C293" s="108" t="s">
        <v>303</v>
      </c>
      <c r="D293" s="108" t="s">
        <v>43</v>
      </c>
      <c r="E293" s="112" t="s">
        <v>516</v>
      </c>
      <c r="F293" s="125"/>
      <c r="G293" s="290">
        <f>G294</f>
        <v>10000</v>
      </c>
      <c r="H293" s="200"/>
      <c r="I293" s="200"/>
      <c r="J293" s="200"/>
    </row>
    <row r="294" spans="1:10" s="26" customFormat="1" ht="33.75" customHeight="1">
      <c r="A294" s="239" t="s">
        <v>302</v>
      </c>
      <c r="B294" s="113" t="s">
        <v>42</v>
      </c>
      <c r="C294" s="105" t="s">
        <v>303</v>
      </c>
      <c r="D294" s="105" t="s">
        <v>43</v>
      </c>
      <c r="E294" s="114" t="s">
        <v>399</v>
      </c>
      <c r="F294" s="124"/>
      <c r="G294" s="293">
        <f>G295</f>
        <v>10000</v>
      </c>
      <c r="H294" s="200"/>
      <c r="I294" s="200"/>
      <c r="J294" s="200"/>
    </row>
    <row r="295" spans="1:10" s="26" customFormat="1" ht="33.75" customHeight="1">
      <c r="A295" s="239" t="s">
        <v>185</v>
      </c>
      <c r="B295" s="113" t="s">
        <v>42</v>
      </c>
      <c r="C295" s="105" t="s">
        <v>303</v>
      </c>
      <c r="D295" s="105" t="s">
        <v>43</v>
      </c>
      <c r="E295" s="114" t="s">
        <v>399</v>
      </c>
      <c r="F295" s="116">
        <v>200</v>
      </c>
      <c r="G295" s="293">
        <v>10000</v>
      </c>
      <c r="H295" s="200"/>
      <c r="I295" s="200"/>
      <c r="J295" s="200"/>
    </row>
    <row r="296" spans="1:10" s="9" customFormat="1" ht="37.5" customHeight="1">
      <c r="A296" s="238" t="s">
        <v>47</v>
      </c>
      <c r="B296" s="104" t="s">
        <v>4</v>
      </c>
      <c r="C296" s="108"/>
      <c r="D296" s="108"/>
      <c r="E296" s="120"/>
      <c r="F296" s="116"/>
      <c r="G296" s="290">
        <f>G297+G305+G330</f>
        <v>15851600</v>
      </c>
      <c r="H296" s="200"/>
      <c r="I296" s="200"/>
      <c r="J296" s="200"/>
    </row>
    <row r="297" spans="1:10" s="27" customFormat="1" ht="17.25" customHeight="1">
      <c r="A297" s="238" t="s">
        <v>15</v>
      </c>
      <c r="B297" s="104" t="s">
        <v>4</v>
      </c>
      <c r="C297" s="108" t="s">
        <v>43</v>
      </c>
      <c r="D297" s="108"/>
      <c r="E297" s="120"/>
      <c r="F297" s="116"/>
      <c r="G297" s="290">
        <f>G298</f>
        <v>2495640</v>
      </c>
      <c r="H297" s="200"/>
      <c r="I297" s="200"/>
      <c r="J297" s="200"/>
    </row>
    <row r="298" spans="1:10" s="11" customFormat="1" ht="46.5">
      <c r="A298" s="238" t="s">
        <v>315</v>
      </c>
      <c r="B298" s="104" t="s">
        <v>4</v>
      </c>
      <c r="C298" s="108" t="s">
        <v>43</v>
      </c>
      <c r="D298" s="108" t="s">
        <v>49</v>
      </c>
      <c r="E298" s="120"/>
      <c r="F298" s="116"/>
      <c r="G298" s="290">
        <f>G299</f>
        <v>2495640</v>
      </c>
      <c r="H298" s="17"/>
      <c r="I298" s="17"/>
      <c r="J298" s="17"/>
    </row>
    <row r="299" spans="1:10" s="6" customFormat="1" ht="51.75" customHeight="1">
      <c r="A299" s="112" t="s">
        <v>636</v>
      </c>
      <c r="B299" s="104" t="s">
        <v>4</v>
      </c>
      <c r="C299" s="108" t="s">
        <v>43</v>
      </c>
      <c r="D299" s="108" t="s">
        <v>49</v>
      </c>
      <c r="E299" s="117" t="s">
        <v>429</v>
      </c>
      <c r="F299" s="119"/>
      <c r="G299" s="290">
        <f>G300</f>
        <v>2495640</v>
      </c>
      <c r="H299" s="17"/>
      <c r="I299" s="17"/>
      <c r="J299" s="17"/>
    </row>
    <row r="300" spans="1:10" s="6" customFormat="1" ht="80.25" customHeight="1">
      <c r="A300" s="112" t="s">
        <v>592</v>
      </c>
      <c r="B300" s="104" t="s">
        <v>4</v>
      </c>
      <c r="C300" s="108" t="s">
        <v>43</v>
      </c>
      <c r="D300" s="108" t="s">
        <v>49</v>
      </c>
      <c r="E300" s="112" t="s">
        <v>430</v>
      </c>
      <c r="F300" s="125"/>
      <c r="G300" s="290">
        <f>G301</f>
        <v>2495640</v>
      </c>
      <c r="H300" s="17"/>
      <c r="I300" s="17"/>
      <c r="J300" s="17"/>
    </row>
    <row r="301" spans="1:10" s="6" customFormat="1" ht="50.25" customHeight="1">
      <c r="A301" s="241" t="s">
        <v>264</v>
      </c>
      <c r="B301" s="104" t="s">
        <v>4</v>
      </c>
      <c r="C301" s="108" t="s">
        <v>43</v>
      </c>
      <c r="D301" s="108" t="s">
        <v>49</v>
      </c>
      <c r="E301" s="112" t="s">
        <v>431</v>
      </c>
      <c r="F301" s="125"/>
      <c r="G301" s="290">
        <f>G302</f>
        <v>2495640</v>
      </c>
      <c r="H301" s="17"/>
      <c r="I301" s="17"/>
      <c r="J301" s="17"/>
    </row>
    <row r="302" spans="1:10" s="8" customFormat="1" ht="30.75">
      <c r="A302" s="240" t="s">
        <v>205</v>
      </c>
      <c r="B302" s="113" t="s">
        <v>4</v>
      </c>
      <c r="C302" s="105" t="s">
        <v>43</v>
      </c>
      <c r="D302" s="105" t="s">
        <v>49</v>
      </c>
      <c r="E302" s="114" t="s">
        <v>265</v>
      </c>
      <c r="F302" s="124"/>
      <c r="G302" s="293">
        <f>G303+G304</f>
        <v>2495640</v>
      </c>
      <c r="H302" s="200"/>
      <c r="I302" s="200"/>
      <c r="J302" s="200"/>
    </row>
    <row r="303" spans="1:10" s="13" customFormat="1" ht="66.75" customHeight="1">
      <c r="A303" s="239" t="s">
        <v>54</v>
      </c>
      <c r="B303" s="113" t="s">
        <v>4</v>
      </c>
      <c r="C303" s="105" t="s">
        <v>43</v>
      </c>
      <c r="D303" s="105" t="s">
        <v>49</v>
      </c>
      <c r="E303" s="114" t="s">
        <v>265</v>
      </c>
      <c r="F303" s="116">
        <v>100</v>
      </c>
      <c r="G303" s="293">
        <v>2202040</v>
      </c>
      <c r="H303" s="229"/>
      <c r="I303" s="229"/>
      <c r="J303" s="229"/>
    </row>
    <row r="304" spans="1:10" s="13" customFormat="1" ht="35.25" customHeight="1">
      <c r="A304" s="239" t="s">
        <v>185</v>
      </c>
      <c r="B304" s="113" t="s">
        <v>4</v>
      </c>
      <c r="C304" s="105" t="s">
        <v>43</v>
      </c>
      <c r="D304" s="105" t="s">
        <v>49</v>
      </c>
      <c r="E304" s="114" t="s">
        <v>265</v>
      </c>
      <c r="F304" s="116">
        <v>200</v>
      </c>
      <c r="G304" s="319">
        <f>248600+45000</f>
        <v>293600</v>
      </c>
      <c r="H304" s="229"/>
      <c r="I304" s="229"/>
      <c r="J304" s="229"/>
    </row>
    <row r="305" spans="1:10" s="10" customFormat="1" ht="15">
      <c r="A305" s="238" t="s">
        <v>198</v>
      </c>
      <c r="B305" s="104" t="s">
        <v>4</v>
      </c>
      <c r="C305" s="108" t="s">
        <v>52</v>
      </c>
      <c r="D305" s="108"/>
      <c r="E305" s="117"/>
      <c r="F305" s="116"/>
      <c r="G305" s="290">
        <f>G306+G323</f>
        <v>8164629</v>
      </c>
      <c r="H305" s="229"/>
      <c r="I305" s="229"/>
      <c r="J305" s="229"/>
    </row>
    <row r="306" spans="1:10" s="10" customFormat="1" ht="15">
      <c r="A306" s="238" t="s">
        <v>328</v>
      </c>
      <c r="B306" s="104" t="s">
        <v>4</v>
      </c>
      <c r="C306" s="108" t="s">
        <v>52</v>
      </c>
      <c r="D306" s="108" t="s">
        <v>45</v>
      </c>
      <c r="E306" s="117"/>
      <c r="F306" s="116"/>
      <c r="G306" s="290">
        <f>G307</f>
        <v>6090728</v>
      </c>
      <c r="H306" s="229"/>
      <c r="I306" s="229"/>
      <c r="J306" s="229"/>
    </row>
    <row r="307" spans="1:10" s="10" customFormat="1" ht="30.75">
      <c r="A307" s="112" t="s">
        <v>593</v>
      </c>
      <c r="B307" s="104" t="s">
        <v>4</v>
      </c>
      <c r="C307" s="108" t="s">
        <v>52</v>
      </c>
      <c r="D307" s="108" t="s">
        <v>45</v>
      </c>
      <c r="E307" s="117" t="s">
        <v>434</v>
      </c>
      <c r="F307" s="119"/>
      <c r="G307" s="290">
        <f>G308</f>
        <v>6090728</v>
      </c>
      <c r="H307" s="229"/>
      <c r="I307" s="229"/>
      <c r="J307" s="229"/>
    </row>
    <row r="308" spans="1:10" s="10" customFormat="1" ht="62.25">
      <c r="A308" s="112" t="s">
        <v>630</v>
      </c>
      <c r="B308" s="104" t="s">
        <v>4</v>
      </c>
      <c r="C308" s="108" t="s">
        <v>52</v>
      </c>
      <c r="D308" s="108" t="s">
        <v>45</v>
      </c>
      <c r="E308" s="117" t="s">
        <v>452</v>
      </c>
      <c r="F308" s="119"/>
      <c r="G308" s="290">
        <f>G309</f>
        <v>6090728</v>
      </c>
      <c r="H308" s="229"/>
      <c r="I308" s="229"/>
      <c r="J308" s="229"/>
    </row>
    <row r="309" spans="1:10" s="10" customFormat="1" ht="30.75">
      <c r="A309" s="241" t="s">
        <v>243</v>
      </c>
      <c r="B309" s="104" t="s">
        <v>4</v>
      </c>
      <c r="C309" s="108" t="s">
        <v>52</v>
      </c>
      <c r="D309" s="108" t="s">
        <v>45</v>
      </c>
      <c r="E309" s="112" t="s">
        <v>511</v>
      </c>
      <c r="F309" s="125"/>
      <c r="G309" s="293">
        <f>G310+G313+G316</f>
        <v>6090728</v>
      </c>
      <c r="H309" s="229"/>
      <c r="I309" s="229"/>
      <c r="J309" s="229"/>
    </row>
    <row r="310" spans="1:10" s="10" customFormat="1" ht="33.75" customHeight="1">
      <c r="A310" s="239" t="s">
        <v>266</v>
      </c>
      <c r="B310" s="113" t="s">
        <v>4</v>
      </c>
      <c r="C310" s="105" t="s">
        <v>52</v>
      </c>
      <c r="D310" s="105" t="s">
        <v>45</v>
      </c>
      <c r="E310" s="114" t="s">
        <v>268</v>
      </c>
      <c r="F310" s="124"/>
      <c r="G310" s="293">
        <f>G311+G312</f>
        <v>84554</v>
      </c>
      <c r="H310" s="229"/>
      <c r="I310" s="229"/>
      <c r="J310" s="229"/>
    </row>
    <row r="311" spans="1:10" s="10" customFormat="1" ht="30.75">
      <c r="A311" s="239" t="s">
        <v>185</v>
      </c>
      <c r="B311" s="113" t="s">
        <v>4</v>
      </c>
      <c r="C311" s="105" t="s">
        <v>52</v>
      </c>
      <c r="D311" s="105" t="s">
        <v>45</v>
      </c>
      <c r="E311" s="114" t="s">
        <v>268</v>
      </c>
      <c r="F311" s="116">
        <v>200</v>
      </c>
      <c r="G311" s="293">
        <v>1700</v>
      </c>
      <c r="H311" s="229"/>
      <c r="I311" s="229"/>
      <c r="J311" s="229"/>
    </row>
    <row r="312" spans="1:10" s="10" customFormat="1" ht="15">
      <c r="A312" s="239" t="s">
        <v>327</v>
      </c>
      <c r="B312" s="113" t="s">
        <v>4</v>
      </c>
      <c r="C312" s="105" t="s">
        <v>52</v>
      </c>
      <c r="D312" s="105" t="s">
        <v>45</v>
      </c>
      <c r="E312" s="114" t="s">
        <v>268</v>
      </c>
      <c r="F312" s="116">
        <v>300</v>
      </c>
      <c r="G312" s="293">
        <v>82854</v>
      </c>
      <c r="H312" s="229"/>
      <c r="I312" s="229"/>
      <c r="J312" s="229"/>
    </row>
    <row r="313" spans="1:10" s="10" customFormat="1" ht="30.75">
      <c r="A313" s="240" t="s">
        <v>304</v>
      </c>
      <c r="B313" s="113" t="s">
        <v>4</v>
      </c>
      <c r="C313" s="105" t="s">
        <v>52</v>
      </c>
      <c r="D313" s="105" t="s">
        <v>45</v>
      </c>
      <c r="E313" s="114" t="s">
        <v>269</v>
      </c>
      <c r="F313" s="124"/>
      <c r="G313" s="293">
        <f>G314+G315</f>
        <v>176251</v>
      </c>
      <c r="H313" s="229"/>
      <c r="I313" s="229"/>
      <c r="J313" s="229"/>
    </row>
    <row r="314" spans="1:10" s="10" customFormat="1" ht="30.75">
      <c r="A314" s="239" t="s">
        <v>185</v>
      </c>
      <c r="B314" s="113" t="s">
        <v>4</v>
      </c>
      <c r="C314" s="105" t="s">
        <v>52</v>
      </c>
      <c r="D314" s="105" t="s">
        <v>45</v>
      </c>
      <c r="E314" s="114" t="s">
        <v>269</v>
      </c>
      <c r="F314" s="124">
        <v>200</v>
      </c>
      <c r="G314" s="293">
        <v>3100</v>
      </c>
      <c r="H314" s="229"/>
      <c r="I314" s="229"/>
      <c r="J314" s="229"/>
    </row>
    <row r="315" spans="1:10" s="10" customFormat="1" ht="15">
      <c r="A315" s="239" t="s">
        <v>327</v>
      </c>
      <c r="B315" s="113" t="s">
        <v>4</v>
      </c>
      <c r="C315" s="105" t="s">
        <v>52</v>
      </c>
      <c r="D315" s="105" t="s">
        <v>45</v>
      </c>
      <c r="E315" s="114" t="s">
        <v>269</v>
      </c>
      <c r="F315" s="116">
        <v>300</v>
      </c>
      <c r="G315" s="293">
        <v>173151</v>
      </c>
      <c r="H315" s="229"/>
      <c r="I315" s="229"/>
      <c r="J315" s="229"/>
    </row>
    <row r="316" spans="1:10" s="10" customFormat="1" ht="30.75">
      <c r="A316" s="239" t="s">
        <v>319</v>
      </c>
      <c r="B316" s="113" t="s">
        <v>4</v>
      </c>
      <c r="C316" s="105" t="s">
        <v>52</v>
      </c>
      <c r="D316" s="105" t="s">
        <v>45</v>
      </c>
      <c r="E316" s="114" t="s">
        <v>270</v>
      </c>
      <c r="F316" s="124"/>
      <c r="G316" s="293">
        <f>G317+G320</f>
        <v>5829923</v>
      </c>
      <c r="H316" s="229"/>
      <c r="I316" s="229"/>
      <c r="J316" s="229"/>
    </row>
    <row r="317" spans="1:10" s="10" customFormat="1" ht="15">
      <c r="A317" s="240" t="s">
        <v>16</v>
      </c>
      <c r="B317" s="113" t="s">
        <v>4</v>
      </c>
      <c r="C317" s="105" t="s">
        <v>52</v>
      </c>
      <c r="D317" s="105" t="s">
        <v>45</v>
      </c>
      <c r="E317" s="114" t="s">
        <v>271</v>
      </c>
      <c r="F317" s="124"/>
      <c r="G317" s="293">
        <f>G319+G318</f>
        <v>4655639</v>
      </c>
      <c r="H317" s="229"/>
      <c r="I317" s="229"/>
      <c r="J317" s="229"/>
    </row>
    <row r="318" spans="1:10" s="10" customFormat="1" ht="30.75">
      <c r="A318" s="239" t="s">
        <v>185</v>
      </c>
      <c r="B318" s="113" t="s">
        <v>4</v>
      </c>
      <c r="C318" s="105" t="s">
        <v>52</v>
      </c>
      <c r="D318" s="105" t="s">
        <v>45</v>
      </c>
      <c r="E318" s="114" t="s">
        <v>271</v>
      </c>
      <c r="F318" s="116">
        <v>200</v>
      </c>
      <c r="G318" s="293">
        <v>84500</v>
      </c>
      <c r="H318" s="229"/>
      <c r="I318" s="229"/>
      <c r="J318" s="229"/>
    </row>
    <row r="319" spans="1:10" s="10" customFormat="1" ht="15">
      <c r="A319" s="239" t="s">
        <v>327</v>
      </c>
      <c r="B319" s="113" t="s">
        <v>4</v>
      </c>
      <c r="C319" s="105" t="s">
        <v>52</v>
      </c>
      <c r="D319" s="105" t="s">
        <v>45</v>
      </c>
      <c r="E319" s="114" t="s">
        <v>271</v>
      </c>
      <c r="F319" s="116">
        <v>300</v>
      </c>
      <c r="G319" s="319">
        <f>4521139+50000</f>
        <v>4571139</v>
      </c>
      <c r="H319" s="229"/>
      <c r="I319" s="229"/>
      <c r="J319" s="229"/>
    </row>
    <row r="320" spans="1:10" s="10" customFormat="1" ht="15">
      <c r="A320" s="240" t="s">
        <v>56</v>
      </c>
      <c r="B320" s="113" t="s">
        <v>4</v>
      </c>
      <c r="C320" s="105" t="s">
        <v>52</v>
      </c>
      <c r="D320" s="105" t="s">
        <v>45</v>
      </c>
      <c r="E320" s="114" t="s">
        <v>272</v>
      </c>
      <c r="F320" s="124"/>
      <c r="G320" s="293">
        <f>G322+G321</f>
        <v>1174284</v>
      </c>
      <c r="H320" s="229"/>
      <c r="I320" s="229"/>
      <c r="J320" s="229"/>
    </row>
    <row r="321" spans="1:10" s="10" customFormat="1" ht="30.75">
      <c r="A321" s="239" t="s">
        <v>185</v>
      </c>
      <c r="B321" s="113" t="s">
        <v>4</v>
      </c>
      <c r="C321" s="105" t="s">
        <v>52</v>
      </c>
      <c r="D321" s="105" t="s">
        <v>45</v>
      </c>
      <c r="E321" s="114" t="s">
        <v>272</v>
      </c>
      <c r="F321" s="116">
        <v>200</v>
      </c>
      <c r="G321" s="293">
        <v>20900</v>
      </c>
      <c r="H321" s="229"/>
      <c r="I321" s="229"/>
      <c r="J321" s="229"/>
    </row>
    <row r="322" spans="1:10" s="10" customFormat="1" ht="15">
      <c r="A322" s="239" t="s">
        <v>327</v>
      </c>
      <c r="B322" s="113" t="s">
        <v>4</v>
      </c>
      <c r="C322" s="105" t="s">
        <v>52</v>
      </c>
      <c r="D322" s="105" t="s">
        <v>45</v>
      </c>
      <c r="E322" s="114" t="s">
        <v>272</v>
      </c>
      <c r="F322" s="116">
        <v>300</v>
      </c>
      <c r="G322" s="319">
        <f>1203384-50000</f>
        <v>1153384</v>
      </c>
      <c r="H322" s="229"/>
      <c r="I322" s="229"/>
      <c r="J322" s="229"/>
    </row>
    <row r="323" spans="1:10" s="10" customFormat="1" ht="15">
      <c r="A323" s="238" t="s">
        <v>199</v>
      </c>
      <c r="B323" s="104" t="s">
        <v>4</v>
      </c>
      <c r="C323" s="108" t="s">
        <v>52</v>
      </c>
      <c r="D323" s="108" t="s">
        <v>46</v>
      </c>
      <c r="E323" s="114"/>
      <c r="F323" s="116"/>
      <c r="G323" s="293">
        <f>G324</f>
        <v>2073901</v>
      </c>
      <c r="H323" s="229"/>
      <c r="I323" s="229"/>
      <c r="J323" s="229"/>
    </row>
    <row r="324" spans="1:10" s="10" customFormat="1" ht="30.75">
      <c r="A324" s="112" t="s">
        <v>593</v>
      </c>
      <c r="B324" s="104" t="s">
        <v>4</v>
      </c>
      <c r="C324" s="108" t="s">
        <v>52</v>
      </c>
      <c r="D324" s="108" t="s">
        <v>46</v>
      </c>
      <c r="E324" s="117" t="s">
        <v>434</v>
      </c>
      <c r="F324" s="116"/>
      <c r="G324" s="290">
        <f>G325</f>
        <v>2073901</v>
      </c>
      <c r="H324" s="229"/>
      <c r="I324" s="229"/>
      <c r="J324" s="229"/>
    </row>
    <row r="325" spans="1:10" s="10" customFormat="1" ht="62.25">
      <c r="A325" s="112" t="s">
        <v>630</v>
      </c>
      <c r="B325" s="104" t="s">
        <v>4</v>
      </c>
      <c r="C325" s="108" t="s">
        <v>52</v>
      </c>
      <c r="D325" s="108" t="s">
        <v>46</v>
      </c>
      <c r="E325" s="117" t="s">
        <v>452</v>
      </c>
      <c r="F325" s="116"/>
      <c r="G325" s="290">
        <f>G326</f>
        <v>2073901</v>
      </c>
      <c r="H325" s="229"/>
      <c r="I325" s="229"/>
      <c r="J325" s="229"/>
    </row>
    <row r="326" spans="1:10" s="10" customFormat="1" ht="30.75">
      <c r="A326" s="241" t="s">
        <v>243</v>
      </c>
      <c r="B326" s="104" t="s">
        <v>4</v>
      </c>
      <c r="C326" s="108" t="s">
        <v>52</v>
      </c>
      <c r="D326" s="108" t="s">
        <v>46</v>
      </c>
      <c r="E326" s="112" t="s">
        <v>511</v>
      </c>
      <c r="F326" s="116"/>
      <c r="G326" s="290">
        <f>G327</f>
        <v>2073901</v>
      </c>
      <c r="H326" s="229"/>
      <c r="I326" s="229"/>
      <c r="J326" s="229"/>
    </row>
    <row r="327" spans="1:10" s="10" customFormat="1" ht="15">
      <c r="A327" s="238" t="s">
        <v>312</v>
      </c>
      <c r="B327" s="104" t="s">
        <v>4</v>
      </c>
      <c r="C327" s="108" t="s">
        <v>52</v>
      </c>
      <c r="D327" s="108" t="s">
        <v>46</v>
      </c>
      <c r="E327" s="112" t="s">
        <v>267</v>
      </c>
      <c r="F327" s="116"/>
      <c r="G327" s="290">
        <f>G329+G328</f>
        <v>2073901</v>
      </c>
      <c r="H327" s="229"/>
      <c r="I327" s="229"/>
      <c r="J327" s="229"/>
    </row>
    <row r="328" spans="1:10" s="10" customFormat="1" ht="30.75">
      <c r="A328" s="239" t="s">
        <v>185</v>
      </c>
      <c r="B328" s="113" t="s">
        <v>4</v>
      </c>
      <c r="C328" s="105" t="s">
        <v>52</v>
      </c>
      <c r="D328" s="105" t="s">
        <v>46</v>
      </c>
      <c r="E328" s="114" t="s">
        <v>267</v>
      </c>
      <c r="F328" s="116">
        <v>200</v>
      </c>
      <c r="G328" s="293">
        <v>550</v>
      </c>
      <c r="H328" s="229"/>
      <c r="I328" s="229"/>
      <c r="J328" s="229"/>
    </row>
    <row r="329" spans="1:10" s="10" customFormat="1" ht="15">
      <c r="A329" s="239" t="s">
        <v>327</v>
      </c>
      <c r="B329" s="113" t="s">
        <v>4</v>
      </c>
      <c r="C329" s="105" t="s">
        <v>52</v>
      </c>
      <c r="D329" s="105" t="s">
        <v>46</v>
      </c>
      <c r="E329" s="114" t="s">
        <v>267</v>
      </c>
      <c r="F329" s="116">
        <v>300</v>
      </c>
      <c r="G329" s="293">
        <v>2073351</v>
      </c>
      <c r="H329" s="229"/>
      <c r="I329" s="229"/>
      <c r="J329" s="229"/>
    </row>
    <row r="330" spans="1:10" s="27" customFormat="1" ht="49.5" customHeight="1">
      <c r="A330" s="238" t="s">
        <v>308</v>
      </c>
      <c r="B330" s="104" t="s">
        <v>4</v>
      </c>
      <c r="C330" s="108" t="s">
        <v>314</v>
      </c>
      <c r="D330" s="108"/>
      <c r="E330" s="117"/>
      <c r="F330" s="116"/>
      <c r="G330" s="290">
        <f>G331+G337</f>
        <v>5191331</v>
      </c>
      <c r="H330" s="200"/>
      <c r="I330" s="200"/>
      <c r="J330" s="200"/>
    </row>
    <row r="331" spans="1:10" s="12" customFormat="1" ht="32.25" customHeight="1">
      <c r="A331" s="238" t="s">
        <v>53</v>
      </c>
      <c r="B331" s="104" t="s">
        <v>4</v>
      </c>
      <c r="C331" s="108" t="s">
        <v>314</v>
      </c>
      <c r="D331" s="108" t="s">
        <v>43</v>
      </c>
      <c r="E331" s="117"/>
      <c r="F331" s="116"/>
      <c r="G331" s="290">
        <f>G332</f>
        <v>4731461</v>
      </c>
      <c r="H331" s="3"/>
      <c r="I331" s="3"/>
      <c r="J331" s="3"/>
    </row>
    <row r="332" spans="1:10" s="16" customFormat="1" ht="49.5" customHeight="1">
      <c r="A332" s="112" t="s">
        <v>636</v>
      </c>
      <c r="B332" s="104" t="s">
        <v>4</v>
      </c>
      <c r="C332" s="108" t="s">
        <v>314</v>
      </c>
      <c r="D332" s="108" t="s">
        <v>43</v>
      </c>
      <c r="E332" s="117" t="s">
        <v>429</v>
      </c>
      <c r="F332" s="119"/>
      <c r="G332" s="290">
        <f>G336</f>
        <v>4731461</v>
      </c>
      <c r="H332" s="3"/>
      <c r="I332" s="3"/>
      <c r="J332" s="3"/>
    </row>
    <row r="333" spans="1:10" s="16" customFormat="1" ht="64.5" customHeight="1">
      <c r="A333" s="112" t="s">
        <v>637</v>
      </c>
      <c r="B333" s="104" t="s">
        <v>4</v>
      </c>
      <c r="C333" s="108" t="s">
        <v>314</v>
      </c>
      <c r="D333" s="108" t="s">
        <v>43</v>
      </c>
      <c r="E333" s="117" t="s">
        <v>448</v>
      </c>
      <c r="F333" s="119"/>
      <c r="G333" s="290">
        <f>G334</f>
        <v>4731461</v>
      </c>
      <c r="H333" s="3"/>
      <c r="I333" s="3"/>
      <c r="J333" s="3"/>
    </row>
    <row r="334" spans="1:10" s="16" customFormat="1" ht="48" customHeight="1">
      <c r="A334" s="241" t="s">
        <v>274</v>
      </c>
      <c r="B334" s="104" t="s">
        <v>4</v>
      </c>
      <c r="C334" s="108" t="s">
        <v>314</v>
      </c>
      <c r="D334" s="108" t="s">
        <v>43</v>
      </c>
      <c r="E334" s="112" t="s">
        <v>517</v>
      </c>
      <c r="F334" s="125"/>
      <c r="G334" s="290">
        <f>G335</f>
        <v>4731461</v>
      </c>
      <c r="H334" s="3"/>
      <c r="I334" s="3"/>
      <c r="J334" s="3"/>
    </row>
    <row r="335" spans="1:10" s="16" customFormat="1" ht="51.75" customHeight="1">
      <c r="A335" s="240" t="s">
        <v>257</v>
      </c>
      <c r="B335" s="113" t="s">
        <v>4</v>
      </c>
      <c r="C335" s="105" t="s">
        <v>314</v>
      </c>
      <c r="D335" s="105" t="s">
        <v>43</v>
      </c>
      <c r="E335" s="114" t="s">
        <v>273</v>
      </c>
      <c r="F335" s="124"/>
      <c r="G335" s="293">
        <f>G336</f>
        <v>4731461</v>
      </c>
      <c r="H335" s="3"/>
      <c r="I335" s="3"/>
      <c r="J335" s="3"/>
    </row>
    <row r="336" spans="1:10" s="16" customFormat="1" ht="16.5" customHeight="1">
      <c r="A336" s="114" t="s">
        <v>326</v>
      </c>
      <c r="B336" s="113" t="s">
        <v>4</v>
      </c>
      <c r="C336" s="105" t="s">
        <v>314</v>
      </c>
      <c r="D336" s="105" t="s">
        <v>43</v>
      </c>
      <c r="E336" s="114" t="s">
        <v>273</v>
      </c>
      <c r="F336" s="116">
        <v>500</v>
      </c>
      <c r="G336" s="293">
        <v>4731461</v>
      </c>
      <c r="H336" s="3"/>
      <c r="I336" s="3"/>
      <c r="J336" s="3"/>
    </row>
    <row r="337" spans="1:10" s="16" customFormat="1" ht="16.5" customHeight="1">
      <c r="A337" s="111" t="s">
        <v>684</v>
      </c>
      <c r="B337" s="104" t="s">
        <v>4</v>
      </c>
      <c r="C337" s="259" t="s">
        <v>314</v>
      </c>
      <c r="D337" s="136" t="s">
        <v>45</v>
      </c>
      <c r="E337" s="112"/>
      <c r="F337" s="119"/>
      <c r="G337" s="290">
        <f>G338</f>
        <v>459870</v>
      </c>
      <c r="H337" s="3"/>
      <c r="I337" s="3"/>
      <c r="J337" s="3"/>
    </row>
    <row r="338" spans="1:10" s="16" customFormat="1" ht="52.5" customHeight="1">
      <c r="A338" s="112" t="s">
        <v>636</v>
      </c>
      <c r="B338" s="104" t="s">
        <v>4</v>
      </c>
      <c r="C338" s="259" t="s">
        <v>314</v>
      </c>
      <c r="D338" s="136" t="s">
        <v>45</v>
      </c>
      <c r="E338" s="112" t="s">
        <v>429</v>
      </c>
      <c r="F338" s="119"/>
      <c r="G338" s="290">
        <f>G339</f>
        <v>459870</v>
      </c>
      <c r="H338" s="3"/>
      <c r="I338" s="3"/>
      <c r="J338" s="3"/>
    </row>
    <row r="339" spans="1:10" s="16" customFormat="1" ht="71.25" customHeight="1">
      <c r="A339" s="112" t="s">
        <v>637</v>
      </c>
      <c r="B339" s="104" t="s">
        <v>4</v>
      </c>
      <c r="C339" s="260" t="s">
        <v>314</v>
      </c>
      <c r="D339" s="136" t="s">
        <v>45</v>
      </c>
      <c r="E339" s="112" t="s">
        <v>448</v>
      </c>
      <c r="F339" s="119"/>
      <c r="G339" s="290">
        <f>G340</f>
        <v>459870</v>
      </c>
      <c r="H339" s="3"/>
      <c r="I339" s="3"/>
      <c r="J339" s="3"/>
    </row>
    <row r="340" spans="1:10" s="16" customFormat="1" ht="83.25" customHeight="1">
      <c r="A340" s="241" t="s">
        <v>685</v>
      </c>
      <c r="B340" s="104" t="s">
        <v>4</v>
      </c>
      <c r="C340" s="259" t="s">
        <v>314</v>
      </c>
      <c r="D340" s="136" t="s">
        <v>45</v>
      </c>
      <c r="E340" s="112" t="s">
        <v>686</v>
      </c>
      <c r="F340" s="119"/>
      <c r="G340" s="290">
        <f>G341</f>
        <v>459870</v>
      </c>
      <c r="H340" s="3"/>
      <c r="I340" s="3"/>
      <c r="J340" s="3"/>
    </row>
    <row r="341" spans="1:10" s="16" customFormat="1" ht="51" customHeight="1">
      <c r="A341" s="112" t="s">
        <v>687</v>
      </c>
      <c r="B341" s="104" t="s">
        <v>4</v>
      </c>
      <c r="C341" s="259" t="s">
        <v>314</v>
      </c>
      <c r="D341" s="136" t="s">
        <v>45</v>
      </c>
      <c r="E341" s="112" t="s">
        <v>688</v>
      </c>
      <c r="F341" s="119"/>
      <c r="G341" s="290">
        <f>G342</f>
        <v>459870</v>
      </c>
      <c r="H341" s="3"/>
      <c r="I341" s="3"/>
      <c r="J341" s="3"/>
    </row>
    <row r="342" spans="1:10" s="16" customFormat="1" ht="17.25" customHeight="1">
      <c r="A342" s="114" t="s">
        <v>326</v>
      </c>
      <c r="B342" s="113" t="s">
        <v>4</v>
      </c>
      <c r="C342" s="152" t="s">
        <v>314</v>
      </c>
      <c r="D342" s="137" t="s">
        <v>45</v>
      </c>
      <c r="E342" s="114" t="s">
        <v>688</v>
      </c>
      <c r="F342" s="116">
        <v>500</v>
      </c>
      <c r="G342" s="293">
        <f>260100+18770+51000+130000</f>
        <v>459870</v>
      </c>
      <c r="H342" s="3"/>
      <c r="I342" s="3"/>
      <c r="J342" s="3"/>
    </row>
    <row r="343" spans="1:10" s="9" customFormat="1" ht="31.5" customHeight="1">
      <c r="A343" s="238" t="s">
        <v>194</v>
      </c>
      <c r="B343" s="104" t="s">
        <v>318</v>
      </c>
      <c r="C343" s="108"/>
      <c r="D343" s="108"/>
      <c r="E343" s="117"/>
      <c r="F343" s="116"/>
      <c r="G343" s="290">
        <f>G344+G351+G417</f>
        <v>237533246.68</v>
      </c>
      <c r="H343" s="200"/>
      <c r="I343" s="200"/>
      <c r="J343" s="200"/>
    </row>
    <row r="344" spans="1:10" s="28" customFormat="1" ht="18">
      <c r="A344" s="238" t="s">
        <v>156</v>
      </c>
      <c r="B344" s="104" t="s">
        <v>318</v>
      </c>
      <c r="C344" s="108" t="s">
        <v>46</v>
      </c>
      <c r="D344" s="108"/>
      <c r="E344" s="117"/>
      <c r="F344" s="116"/>
      <c r="G344" s="290">
        <f>G345</f>
        <v>34000</v>
      </c>
      <c r="H344" s="229"/>
      <c r="I344" s="229"/>
      <c r="J344" s="229"/>
    </row>
    <row r="345" spans="1:10" s="11" customFormat="1" ht="16.5">
      <c r="A345" s="238" t="s">
        <v>58</v>
      </c>
      <c r="B345" s="104" t="s">
        <v>318</v>
      </c>
      <c r="C345" s="108" t="s">
        <v>46</v>
      </c>
      <c r="D345" s="108" t="s">
        <v>43</v>
      </c>
      <c r="E345" s="117"/>
      <c r="F345" s="116"/>
      <c r="G345" s="290">
        <f>G346</f>
        <v>34000</v>
      </c>
      <c r="H345" s="17"/>
      <c r="I345" s="17"/>
      <c r="J345" s="17"/>
    </row>
    <row r="346" spans="1:10" s="6" customFormat="1" ht="34.5" customHeight="1">
      <c r="A346" s="112" t="s">
        <v>610</v>
      </c>
      <c r="B346" s="104" t="s">
        <v>318</v>
      </c>
      <c r="C346" s="108" t="s">
        <v>46</v>
      </c>
      <c r="D346" s="108" t="s">
        <v>43</v>
      </c>
      <c r="E346" s="117" t="s">
        <v>442</v>
      </c>
      <c r="F346" s="119"/>
      <c r="G346" s="290">
        <f>G349</f>
        <v>34000</v>
      </c>
      <c r="H346" s="17"/>
      <c r="I346" s="17"/>
      <c r="J346" s="17"/>
    </row>
    <row r="347" spans="1:10" s="6" customFormat="1" ht="64.5" customHeight="1">
      <c r="A347" s="238" t="s">
        <v>611</v>
      </c>
      <c r="B347" s="104" t="s">
        <v>318</v>
      </c>
      <c r="C347" s="108" t="s">
        <v>46</v>
      </c>
      <c r="D347" s="108" t="s">
        <v>43</v>
      </c>
      <c r="E347" s="117" t="s">
        <v>466</v>
      </c>
      <c r="F347" s="119"/>
      <c r="G347" s="290">
        <f>G348</f>
        <v>34000</v>
      </c>
      <c r="H347" s="17"/>
      <c r="I347" s="17"/>
      <c r="J347" s="17"/>
    </row>
    <row r="348" spans="1:10" s="6" customFormat="1" ht="49.5" customHeight="1">
      <c r="A348" s="241" t="s">
        <v>33</v>
      </c>
      <c r="B348" s="104" t="s">
        <v>318</v>
      </c>
      <c r="C348" s="108" t="s">
        <v>46</v>
      </c>
      <c r="D348" s="108" t="s">
        <v>43</v>
      </c>
      <c r="E348" s="112" t="s">
        <v>489</v>
      </c>
      <c r="F348" s="125"/>
      <c r="G348" s="290">
        <f>G349</f>
        <v>34000</v>
      </c>
      <c r="H348" s="17"/>
      <c r="I348" s="17"/>
      <c r="J348" s="17"/>
    </row>
    <row r="349" spans="1:7" s="17" customFormat="1" ht="17.25" customHeight="1">
      <c r="A349" s="239" t="s">
        <v>193</v>
      </c>
      <c r="B349" s="113" t="s">
        <v>318</v>
      </c>
      <c r="C349" s="105" t="s">
        <v>46</v>
      </c>
      <c r="D349" s="105" t="s">
        <v>43</v>
      </c>
      <c r="E349" s="106" t="s">
        <v>275</v>
      </c>
      <c r="F349" s="124"/>
      <c r="G349" s="293">
        <f>G350</f>
        <v>34000</v>
      </c>
    </row>
    <row r="350" spans="1:10" s="13" customFormat="1" ht="34.5" customHeight="1">
      <c r="A350" s="239" t="s">
        <v>55</v>
      </c>
      <c r="B350" s="113" t="s">
        <v>318</v>
      </c>
      <c r="C350" s="105" t="s">
        <v>46</v>
      </c>
      <c r="D350" s="105" t="s">
        <v>43</v>
      </c>
      <c r="E350" s="106" t="s">
        <v>275</v>
      </c>
      <c r="F350" s="116">
        <v>600</v>
      </c>
      <c r="G350" s="293">
        <v>34000</v>
      </c>
      <c r="H350" s="229"/>
      <c r="I350" s="229"/>
      <c r="J350" s="229"/>
    </row>
    <row r="351" spans="1:10" s="6" customFormat="1" ht="17.25" customHeight="1">
      <c r="A351" s="238" t="s">
        <v>157</v>
      </c>
      <c r="B351" s="104" t="s">
        <v>318</v>
      </c>
      <c r="C351" s="108" t="s">
        <v>50</v>
      </c>
      <c r="D351" s="108"/>
      <c r="E351" s="117"/>
      <c r="F351" s="116"/>
      <c r="G351" s="290">
        <f>G352+G360++G389+G396+G406</f>
        <v>228602455.68</v>
      </c>
      <c r="H351" s="17"/>
      <c r="I351" s="17"/>
      <c r="J351" s="17"/>
    </row>
    <row r="352" spans="1:10" s="29" customFormat="1" ht="15">
      <c r="A352" s="238" t="s">
        <v>30</v>
      </c>
      <c r="B352" s="104" t="s">
        <v>318</v>
      </c>
      <c r="C352" s="108" t="s">
        <v>50</v>
      </c>
      <c r="D352" s="108" t="s">
        <v>43</v>
      </c>
      <c r="E352" s="117"/>
      <c r="F352" s="116"/>
      <c r="G352" s="290">
        <f>G353</f>
        <v>10256546</v>
      </c>
      <c r="H352" s="200"/>
      <c r="I352" s="200"/>
      <c r="J352" s="200"/>
    </row>
    <row r="353" spans="1:10" s="15" customFormat="1" ht="30.75">
      <c r="A353" s="112" t="s">
        <v>618</v>
      </c>
      <c r="B353" s="104" t="s">
        <v>318</v>
      </c>
      <c r="C353" s="108" t="s">
        <v>50</v>
      </c>
      <c r="D353" s="108" t="s">
        <v>43</v>
      </c>
      <c r="E353" s="117" t="s">
        <v>445</v>
      </c>
      <c r="F353" s="116"/>
      <c r="G353" s="290">
        <f>G354</f>
        <v>10256546</v>
      </c>
      <c r="H353" s="230"/>
      <c r="I353" s="230"/>
      <c r="J353" s="230"/>
    </row>
    <row r="354" spans="1:10" s="15" customFormat="1" ht="50.25" customHeight="1">
      <c r="A354" s="112" t="s">
        <v>619</v>
      </c>
      <c r="B354" s="104" t="s">
        <v>318</v>
      </c>
      <c r="C354" s="108" t="s">
        <v>50</v>
      </c>
      <c r="D354" s="108" t="s">
        <v>43</v>
      </c>
      <c r="E354" s="117" t="s">
        <v>453</v>
      </c>
      <c r="F354" s="119"/>
      <c r="G354" s="290">
        <f>G355</f>
        <v>10256546</v>
      </c>
      <c r="H354" s="230"/>
      <c r="I354" s="230"/>
      <c r="J354" s="230"/>
    </row>
    <row r="355" spans="1:10" s="15" customFormat="1" ht="20.25" customHeight="1">
      <c r="A355" s="241" t="s">
        <v>276</v>
      </c>
      <c r="B355" s="104" t="s">
        <v>318</v>
      </c>
      <c r="C355" s="108" t="s">
        <v>50</v>
      </c>
      <c r="D355" s="108" t="s">
        <v>43</v>
      </c>
      <c r="E355" s="112" t="s">
        <v>496</v>
      </c>
      <c r="F355" s="119"/>
      <c r="G355" s="290">
        <f>G356+G358</f>
        <v>10256546</v>
      </c>
      <c r="H355" s="230"/>
      <c r="I355" s="230"/>
      <c r="J355" s="230"/>
    </row>
    <row r="356" spans="1:10" s="5" customFormat="1" ht="102" customHeight="1">
      <c r="A356" s="240" t="s">
        <v>254</v>
      </c>
      <c r="B356" s="104" t="s">
        <v>318</v>
      </c>
      <c r="C356" s="108" t="s">
        <v>50</v>
      </c>
      <c r="D356" s="108" t="s">
        <v>43</v>
      </c>
      <c r="E356" s="112" t="s">
        <v>277</v>
      </c>
      <c r="F356" s="125"/>
      <c r="G356" s="290">
        <f>G357</f>
        <v>4220046</v>
      </c>
      <c r="H356" s="17"/>
      <c r="I356" s="17"/>
      <c r="J356" s="17"/>
    </row>
    <row r="357" spans="1:10" s="1" customFormat="1" ht="36" customHeight="1">
      <c r="A357" s="239" t="s">
        <v>55</v>
      </c>
      <c r="B357" s="113" t="s">
        <v>318</v>
      </c>
      <c r="C357" s="105" t="s">
        <v>50</v>
      </c>
      <c r="D357" s="105" t="s">
        <v>43</v>
      </c>
      <c r="E357" s="114" t="s">
        <v>277</v>
      </c>
      <c r="F357" s="116">
        <v>600</v>
      </c>
      <c r="G357" s="293">
        <f>4220046</f>
        <v>4220046</v>
      </c>
      <c r="H357" s="3"/>
      <c r="I357" s="3"/>
      <c r="J357" s="3"/>
    </row>
    <row r="358" spans="1:10" s="15" customFormat="1" ht="32.25" customHeight="1">
      <c r="A358" s="238" t="s">
        <v>192</v>
      </c>
      <c r="B358" s="104" t="s">
        <v>318</v>
      </c>
      <c r="C358" s="108" t="s">
        <v>50</v>
      </c>
      <c r="D358" s="108" t="s">
        <v>43</v>
      </c>
      <c r="E358" s="109" t="s">
        <v>278</v>
      </c>
      <c r="F358" s="125"/>
      <c r="G358" s="290">
        <f>G359</f>
        <v>6036500</v>
      </c>
      <c r="H358" s="230"/>
      <c r="I358" s="230"/>
      <c r="J358" s="230"/>
    </row>
    <row r="359" spans="1:10" s="1" customFormat="1" ht="33" customHeight="1">
      <c r="A359" s="239" t="s">
        <v>55</v>
      </c>
      <c r="B359" s="113" t="s">
        <v>318</v>
      </c>
      <c r="C359" s="105" t="s">
        <v>50</v>
      </c>
      <c r="D359" s="105" t="s">
        <v>43</v>
      </c>
      <c r="E359" s="106" t="s">
        <v>278</v>
      </c>
      <c r="F359" s="116">
        <v>600</v>
      </c>
      <c r="G359" s="319">
        <f>3509998+1448650+97371+929293+22858+28330</f>
        <v>6036500</v>
      </c>
      <c r="H359" s="3"/>
      <c r="I359" s="3"/>
      <c r="J359" s="3"/>
    </row>
    <row r="360" spans="1:10" s="1" customFormat="1" ht="18" customHeight="1">
      <c r="A360" s="238" t="s">
        <v>305</v>
      </c>
      <c r="B360" s="104" t="s">
        <v>318</v>
      </c>
      <c r="C360" s="108" t="s">
        <v>50</v>
      </c>
      <c r="D360" s="108" t="s">
        <v>44</v>
      </c>
      <c r="E360" s="117"/>
      <c r="F360" s="119"/>
      <c r="G360" s="290">
        <f>G361</f>
        <v>206166081.68</v>
      </c>
      <c r="H360" s="3"/>
      <c r="I360" s="3"/>
      <c r="J360" s="3"/>
    </row>
    <row r="361" spans="1:10" s="2" customFormat="1" ht="36" customHeight="1">
      <c r="A361" s="112" t="s">
        <v>618</v>
      </c>
      <c r="B361" s="104" t="s">
        <v>318</v>
      </c>
      <c r="C361" s="108" t="s">
        <v>50</v>
      </c>
      <c r="D361" s="108" t="s">
        <v>44</v>
      </c>
      <c r="E361" s="117" t="s">
        <v>445</v>
      </c>
      <c r="F361" s="116"/>
      <c r="G361" s="290">
        <f>G362</f>
        <v>206166081.68</v>
      </c>
      <c r="H361" s="200"/>
      <c r="I361" s="200"/>
      <c r="J361" s="200"/>
    </row>
    <row r="362" spans="1:10" s="15" customFormat="1" ht="50.25" customHeight="1">
      <c r="A362" s="112" t="s">
        <v>619</v>
      </c>
      <c r="B362" s="104" t="s">
        <v>318</v>
      </c>
      <c r="C362" s="108" t="s">
        <v>50</v>
      </c>
      <c r="D362" s="108" t="s">
        <v>44</v>
      </c>
      <c r="E362" s="117" t="s">
        <v>453</v>
      </c>
      <c r="F362" s="119"/>
      <c r="G362" s="290">
        <f>G363+G370+G377+G384</f>
        <v>206166081.68</v>
      </c>
      <c r="H362" s="230"/>
      <c r="I362" s="230"/>
      <c r="J362" s="230"/>
    </row>
    <row r="363" spans="1:10" s="15" customFormat="1" ht="15" customHeight="1">
      <c r="A363" s="241" t="s">
        <v>279</v>
      </c>
      <c r="B363" s="104" t="s">
        <v>318</v>
      </c>
      <c r="C363" s="108" t="s">
        <v>50</v>
      </c>
      <c r="D363" s="108" t="s">
        <v>44</v>
      </c>
      <c r="E363" s="109" t="s">
        <v>497</v>
      </c>
      <c r="F363" s="119"/>
      <c r="G363" s="290">
        <f>G364+G366+G368</f>
        <v>198422214.06</v>
      </c>
      <c r="H363" s="230"/>
      <c r="I363" s="230"/>
      <c r="J363" s="230"/>
    </row>
    <row r="364" spans="1:10" s="8" customFormat="1" ht="113.25" customHeight="1">
      <c r="A364" s="241" t="s">
        <v>180</v>
      </c>
      <c r="B364" s="104" t="s">
        <v>318</v>
      </c>
      <c r="C364" s="108" t="s">
        <v>50</v>
      </c>
      <c r="D364" s="108" t="s">
        <v>44</v>
      </c>
      <c r="E364" s="112" t="s">
        <v>280</v>
      </c>
      <c r="F364" s="125"/>
      <c r="G364" s="290">
        <f>G365</f>
        <v>169099360</v>
      </c>
      <c r="H364" s="200"/>
      <c r="I364" s="200"/>
      <c r="J364" s="200"/>
    </row>
    <row r="365" spans="1:10" s="16" customFormat="1" ht="33" customHeight="1">
      <c r="A365" s="239" t="s">
        <v>55</v>
      </c>
      <c r="B365" s="113" t="s">
        <v>318</v>
      </c>
      <c r="C365" s="105" t="s">
        <v>50</v>
      </c>
      <c r="D365" s="105" t="s">
        <v>44</v>
      </c>
      <c r="E365" s="114" t="s">
        <v>280</v>
      </c>
      <c r="F365" s="116">
        <v>600</v>
      </c>
      <c r="G365" s="293">
        <v>169099360</v>
      </c>
      <c r="H365" s="3"/>
      <c r="I365" s="3"/>
      <c r="J365" s="3"/>
    </row>
    <row r="366" spans="1:10" s="16" customFormat="1" ht="33" customHeight="1">
      <c r="A366" s="238" t="s">
        <v>192</v>
      </c>
      <c r="B366" s="104" t="s">
        <v>318</v>
      </c>
      <c r="C366" s="108" t="s">
        <v>50</v>
      </c>
      <c r="D366" s="108" t="s">
        <v>44</v>
      </c>
      <c r="E366" s="109" t="s">
        <v>281</v>
      </c>
      <c r="F366" s="125"/>
      <c r="G366" s="290">
        <f>G367</f>
        <v>29309604.06</v>
      </c>
      <c r="H366" s="3"/>
      <c r="I366" s="3"/>
      <c r="J366" s="3"/>
    </row>
    <row r="367" spans="1:10" s="16" customFormat="1" ht="33" customHeight="1">
      <c r="A367" s="239" t="s">
        <v>55</v>
      </c>
      <c r="B367" s="113" t="s">
        <v>318</v>
      </c>
      <c r="C367" s="105" t="s">
        <v>50</v>
      </c>
      <c r="D367" s="105" t="s">
        <v>44</v>
      </c>
      <c r="E367" s="106" t="s">
        <v>281</v>
      </c>
      <c r="F367" s="116">
        <v>600</v>
      </c>
      <c r="G367" s="319">
        <f>10011592+2381651+9848700+6329572-900000+5000+22036.38+331955.23+400000+116795-352500+701036+250197+100687+26000+36882.45</f>
        <v>29309604.06</v>
      </c>
      <c r="H367" s="3"/>
      <c r="I367" s="3"/>
      <c r="J367" s="3"/>
    </row>
    <row r="368" spans="1:10" s="16" customFormat="1" ht="18.75" customHeight="1">
      <c r="A368" s="238" t="s">
        <v>763</v>
      </c>
      <c r="B368" s="104" t="s">
        <v>318</v>
      </c>
      <c r="C368" s="266" t="s">
        <v>50</v>
      </c>
      <c r="D368" s="266" t="s">
        <v>44</v>
      </c>
      <c r="E368" s="109" t="s">
        <v>762</v>
      </c>
      <c r="F368" s="125"/>
      <c r="G368" s="290">
        <f>G369</f>
        <v>13250</v>
      </c>
      <c r="H368" s="3"/>
      <c r="I368" s="3"/>
      <c r="J368" s="3"/>
    </row>
    <row r="369" spans="1:10" s="16" customFormat="1" ht="33" customHeight="1">
      <c r="A369" s="239" t="s">
        <v>55</v>
      </c>
      <c r="B369" s="113" t="s">
        <v>318</v>
      </c>
      <c r="C369" s="105" t="s">
        <v>50</v>
      </c>
      <c r="D369" s="105" t="s">
        <v>44</v>
      </c>
      <c r="E369" s="106" t="s">
        <v>762</v>
      </c>
      <c r="F369" s="116">
        <v>600</v>
      </c>
      <c r="G369" s="293">
        <v>13250</v>
      </c>
      <c r="H369" s="3"/>
      <c r="I369" s="3"/>
      <c r="J369" s="3"/>
    </row>
    <row r="370" spans="1:10" s="16" customFormat="1" ht="33" customHeight="1">
      <c r="A370" s="241" t="s">
        <v>284</v>
      </c>
      <c r="B370" s="104" t="s">
        <v>318</v>
      </c>
      <c r="C370" s="108" t="s">
        <v>50</v>
      </c>
      <c r="D370" s="108" t="s">
        <v>44</v>
      </c>
      <c r="E370" s="112" t="s">
        <v>498</v>
      </c>
      <c r="F370" s="116"/>
      <c r="G370" s="290">
        <f>G371+G373+G375</f>
        <v>3726177.62</v>
      </c>
      <c r="H370" s="3"/>
      <c r="I370" s="3"/>
      <c r="J370" s="3"/>
    </row>
    <row r="371" spans="1:10" s="16" customFormat="1" ht="63.75" customHeight="1">
      <c r="A371" s="123" t="s">
        <v>755</v>
      </c>
      <c r="B371" s="104" t="s">
        <v>318</v>
      </c>
      <c r="C371" s="263" t="s">
        <v>50</v>
      </c>
      <c r="D371" s="263" t="s">
        <v>44</v>
      </c>
      <c r="E371" s="112" t="s">
        <v>756</v>
      </c>
      <c r="F371" s="119"/>
      <c r="G371" s="290">
        <f>G372</f>
        <v>244209</v>
      </c>
      <c r="H371" s="3"/>
      <c r="I371" s="3"/>
      <c r="J371" s="3"/>
    </row>
    <row r="372" spans="1:10" s="16" customFormat="1" ht="33" customHeight="1">
      <c r="A372" s="115" t="s">
        <v>55</v>
      </c>
      <c r="B372" s="113" t="s">
        <v>318</v>
      </c>
      <c r="C372" s="105" t="s">
        <v>50</v>
      </c>
      <c r="D372" s="105" t="s">
        <v>44</v>
      </c>
      <c r="E372" s="114" t="s">
        <v>756</v>
      </c>
      <c r="F372" s="116">
        <v>600</v>
      </c>
      <c r="G372" s="293">
        <v>244209</v>
      </c>
      <c r="H372" s="3"/>
      <c r="I372" s="3"/>
      <c r="J372" s="3"/>
    </row>
    <row r="373" spans="1:10" s="16" customFormat="1" ht="66.75" customHeight="1">
      <c r="A373" s="241" t="s">
        <v>523</v>
      </c>
      <c r="B373" s="104" t="s">
        <v>318</v>
      </c>
      <c r="C373" s="108" t="s">
        <v>50</v>
      </c>
      <c r="D373" s="108" t="s">
        <v>44</v>
      </c>
      <c r="E373" s="112" t="s">
        <v>12</v>
      </c>
      <c r="F373" s="116"/>
      <c r="G373" s="290">
        <f>G374</f>
        <v>2290652</v>
      </c>
      <c r="H373" s="3"/>
      <c r="I373" s="3"/>
      <c r="J373" s="3"/>
    </row>
    <row r="374" spans="1:10" s="16" customFormat="1" ht="35.25" customHeight="1">
      <c r="A374" s="239" t="s">
        <v>55</v>
      </c>
      <c r="B374" s="113" t="s">
        <v>318</v>
      </c>
      <c r="C374" s="105" t="s">
        <v>50</v>
      </c>
      <c r="D374" s="105" t="s">
        <v>44</v>
      </c>
      <c r="E374" s="114" t="s">
        <v>12</v>
      </c>
      <c r="F374" s="116">
        <v>600</v>
      </c>
      <c r="G374" s="293">
        <v>2290652</v>
      </c>
      <c r="H374" s="3"/>
      <c r="I374" s="3"/>
      <c r="J374" s="3"/>
    </row>
    <row r="375" spans="1:10" s="16" customFormat="1" ht="35.25" customHeight="1">
      <c r="A375" s="238" t="s">
        <v>797</v>
      </c>
      <c r="B375" s="104" t="s">
        <v>318</v>
      </c>
      <c r="C375" s="270" t="s">
        <v>50</v>
      </c>
      <c r="D375" s="270" t="s">
        <v>44</v>
      </c>
      <c r="E375" s="112" t="s">
        <v>796</v>
      </c>
      <c r="F375" s="119"/>
      <c r="G375" s="290">
        <f>G376</f>
        <v>1191316.62</v>
      </c>
      <c r="H375" s="3"/>
      <c r="I375" s="3"/>
      <c r="J375" s="3"/>
    </row>
    <row r="376" spans="1:10" s="16" customFormat="1" ht="35.25" customHeight="1">
      <c r="A376" s="239" t="s">
        <v>55</v>
      </c>
      <c r="B376" s="113" t="s">
        <v>318</v>
      </c>
      <c r="C376" s="105" t="s">
        <v>50</v>
      </c>
      <c r="D376" s="105" t="s">
        <v>44</v>
      </c>
      <c r="E376" s="114" t="s">
        <v>796</v>
      </c>
      <c r="F376" s="116">
        <v>600</v>
      </c>
      <c r="G376" s="319">
        <f>3250+352500+835566.62</f>
        <v>1191316.62</v>
      </c>
      <c r="H376" s="3"/>
      <c r="I376" s="3"/>
      <c r="J376" s="3"/>
    </row>
    <row r="377" spans="1:10" s="16" customFormat="1" ht="34.5" customHeight="1">
      <c r="A377" s="241" t="s">
        <v>285</v>
      </c>
      <c r="B377" s="104" t="s">
        <v>318</v>
      </c>
      <c r="C377" s="108" t="s">
        <v>50</v>
      </c>
      <c r="D377" s="108" t="s">
        <v>44</v>
      </c>
      <c r="E377" s="112" t="s">
        <v>499</v>
      </c>
      <c r="F377" s="119"/>
      <c r="G377" s="290">
        <f>G378+G380+G382</f>
        <v>2712680</v>
      </c>
      <c r="H377" s="3"/>
      <c r="I377" s="3"/>
      <c r="J377" s="3"/>
    </row>
    <row r="378" spans="1:10" s="16" customFormat="1" ht="34.5" customHeight="1">
      <c r="A378" s="123" t="s">
        <v>757</v>
      </c>
      <c r="B378" s="104" t="s">
        <v>318</v>
      </c>
      <c r="C378" s="263" t="s">
        <v>50</v>
      </c>
      <c r="D378" s="263" t="s">
        <v>44</v>
      </c>
      <c r="E378" s="112" t="s">
        <v>758</v>
      </c>
      <c r="F378" s="119"/>
      <c r="G378" s="290">
        <f>G379</f>
        <v>355729</v>
      </c>
      <c r="H378" s="3"/>
      <c r="I378" s="3"/>
      <c r="J378" s="3"/>
    </row>
    <row r="379" spans="1:10" s="16" customFormat="1" ht="34.5" customHeight="1">
      <c r="A379" s="115" t="s">
        <v>55</v>
      </c>
      <c r="B379" s="113" t="s">
        <v>318</v>
      </c>
      <c r="C379" s="105" t="s">
        <v>50</v>
      </c>
      <c r="D379" s="105" t="s">
        <v>44</v>
      </c>
      <c r="E379" s="114" t="s">
        <v>758</v>
      </c>
      <c r="F379" s="124">
        <v>600</v>
      </c>
      <c r="G379" s="293">
        <v>355729</v>
      </c>
      <c r="H379" s="3"/>
      <c r="I379" s="3"/>
      <c r="J379" s="3"/>
    </row>
    <row r="380" spans="1:10" s="16" customFormat="1" ht="36" customHeight="1">
      <c r="A380" s="241" t="s">
        <v>286</v>
      </c>
      <c r="B380" s="104" t="s">
        <v>318</v>
      </c>
      <c r="C380" s="108" t="s">
        <v>50</v>
      </c>
      <c r="D380" s="108" t="s">
        <v>44</v>
      </c>
      <c r="E380" s="112" t="s">
        <v>287</v>
      </c>
      <c r="F380" s="125"/>
      <c r="G380" s="290">
        <f>G381</f>
        <v>2324544</v>
      </c>
      <c r="H380" s="3"/>
      <c r="I380" s="3"/>
      <c r="J380" s="3"/>
    </row>
    <row r="381" spans="1:10" s="16" customFormat="1" ht="33" customHeight="1">
      <c r="A381" s="239" t="s">
        <v>55</v>
      </c>
      <c r="B381" s="113" t="s">
        <v>318</v>
      </c>
      <c r="C381" s="105" t="s">
        <v>50</v>
      </c>
      <c r="D381" s="105" t="s">
        <v>44</v>
      </c>
      <c r="E381" s="114" t="s">
        <v>287</v>
      </c>
      <c r="F381" s="124">
        <v>600</v>
      </c>
      <c r="G381" s="293">
        <f>2356951-32407</f>
        <v>2324544</v>
      </c>
      <c r="H381" s="3"/>
      <c r="I381" s="3"/>
      <c r="J381" s="3"/>
    </row>
    <row r="382" spans="1:10" s="16" customFormat="1" ht="33" customHeight="1">
      <c r="A382" s="107" t="s">
        <v>773</v>
      </c>
      <c r="B382" s="104" t="s">
        <v>318</v>
      </c>
      <c r="C382" s="267" t="s">
        <v>50</v>
      </c>
      <c r="D382" s="267" t="s">
        <v>44</v>
      </c>
      <c r="E382" s="112" t="s">
        <v>772</v>
      </c>
      <c r="F382" s="125"/>
      <c r="G382" s="290">
        <f>G383</f>
        <v>32407</v>
      </c>
      <c r="H382" s="3"/>
      <c r="I382" s="3"/>
      <c r="J382" s="3"/>
    </row>
    <row r="383" spans="1:10" s="16" customFormat="1" ht="33" customHeight="1">
      <c r="A383" s="239" t="s">
        <v>55</v>
      </c>
      <c r="B383" s="113" t="s">
        <v>318</v>
      </c>
      <c r="C383" s="105" t="s">
        <v>50</v>
      </c>
      <c r="D383" s="105" t="s">
        <v>44</v>
      </c>
      <c r="E383" s="114" t="s">
        <v>772</v>
      </c>
      <c r="F383" s="124">
        <v>600</v>
      </c>
      <c r="G383" s="293">
        <v>32407</v>
      </c>
      <c r="H383" s="3"/>
      <c r="I383" s="3"/>
      <c r="J383" s="3"/>
    </row>
    <row r="384" spans="1:10" s="16" customFormat="1" ht="33" customHeight="1">
      <c r="A384" s="238" t="s">
        <v>705</v>
      </c>
      <c r="B384" s="104" t="s">
        <v>318</v>
      </c>
      <c r="C384" s="262" t="s">
        <v>50</v>
      </c>
      <c r="D384" s="262" t="s">
        <v>44</v>
      </c>
      <c r="E384" s="112" t="s">
        <v>703</v>
      </c>
      <c r="F384" s="119"/>
      <c r="G384" s="290">
        <f>G385+G387</f>
        <v>1305010</v>
      </c>
      <c r="H384" s="3"/>
      <c r="I384" s="3"/>
      <c r="J384" s="3"/>
    </row>
    <row r="385" spans="1:10" s="16" customFormat="1" ht="52.5" customHeight="1">
      <c r="A385" s="238" t="s">
        <v>760</v>
      </c>
      <c r="B385" s="104" t="s">
        <v>318</v>
      </c>
      <c r="C385" s="263" t="s">
        <v>50</v>
      </c>
      <c r="D385" s="263" t="s">
        <v>44</v>
      </c>
      <c r="E385" s="112" t="s">
        <v>759</v>
      </c>
      <c r="F385" s="119"/>
      <c r="G385" s="290">
        <f>G386</f>
        <v>513951</v>
      </c>
      <c r="H385" s="3"/>
      <c r="I385" s="3"/>
      <c r="J385" s="3"/>
    </row>
    <row r="386" spans="1:10" s="16" customFormat="1" ht="33" customHeight="1">
      <c r="A386" s="239" t="s">
        <v>55</v>
      </c>
      <c r="B386" s="113" t="s">
        <v>318</v>
      </c>
      <c r="C386" s="105" t="s">
        <v>50</v>
      </c>
      <c r="D386" s="105" t="s">
        <v>44</v>
      </c>
      <c r="E386" s="114" t="s">
        <v>759</v>
      </c>
      <c r="F386" s="124">
        <v>600</v>
      </c>
      <c r="G386" s="293">
        <v>513951</v>
      </c>
      <c r="H386" s="3"/>
      <c r="I386" s="3"/>
      <c r="J386" s="3"/>
    </row>
    <row r="387" spans="1:10" s="16" customFormat="1" ht="54" customHeight="1">
      <c r="A387" s="239" t="s">
        <v>706</v>
      </c>
      <c r="B387" s="104" t="s">
        <v>318</v>
      </c>
      <c r="C387" s="262" t="s">
        <v>50</v>
      </c>
      <c r="D387" s="262" t="s">
        <v>44</v>
      </c>
      <c r="E387" s="112" t="s">
        <v>704</v>
      </c>
      <c r="F387" s="125"/>
      <c r="G387" s="290">
        <f>G388</f>
        <v>791059</v>
      </c>
      <c r="H387" s="3"/>
      <c r="I387" s="3"/>
      <c r="J387" s="3"/>
    </row>
    <row r="388" spans="1:10" s="16" customFormat="1" ht="33" customHeight="1">
      <c r="A388" s="239" t="s">
        <v>55</v>
      </c>
      <c r="B388" s="113" t="s">
        <v>318</v>
      </c>
      <c r="C388" s="105" t="s">
        <v>50</v>
      </c>
      <c r="D388" s="105" t="s">
        <v>44</v>
      </c>
      <c r="E388" s="114" t="s">
        <v>704</v>
      </c>
      <c r="F388" s="124">
        <v>600</v>
      </c>
      <c r="G388" s="293">
        <f>900000-108941</f>
        <v>791059</v>
      </c>
      <c r="H388" s="3"/>
      <c r="I388" s="3"/>
      <c r="J388" s="3"/>
    </row>
    <row r="389" spans="1:10" s="16" customFormat="1" ht="18" customHeight="1">
      <c r="A389" s="238" t="s">
        <v>324</v>
      </c>
      <c r="B389" s="104" t="s">
        <v>318</v>
      </c>
      <c r="C389" s="108" t="s">
        <v>50</v>
      </c>
      <c r="D389" s="136" t="s">
        <v>45</v>
      </c>
      <c r="E389" s="114"/>
      <c r="F389" s="124"/>
      <c r="G389" s="290">
        <f>G390</f>
        <v>4415441</v>
      </c>
      <c r="H389" s="3"/>
      <c r="I389" s="3"/>
      <c r="J389" s="3"/>
    </row>
    <row r="390" spans="1:10" s="16" customFormat="1" ht="36" customHeight="1">
      <c r="A390" s="112" t="s">
        <v>618</v>
      </c>
      <c r="B390" s="104" t="s">
        <v>318</v>
      </c>
      <c r="C390" s="108" t="s">
        <v>50</v>
      </c>
      <c r="D390" s="136" t="s">
        <v>45</v>
      </c>
      <c r="E390" s="117" t="s">
        <v>445</v>
      </c>
      <c r="F390" s="124"/>
      <c r="G390" s="290">
        <f>G391</f>
        <v>4415441</v>
      </c>
      <c r="H390" s="3"/>
      <c r="I390" s="3"/>
      <c r="J390" s="3"/>
    </row>
    <row r="391" spans="1:10" s="15" customFormat="1" ht="66" customHeight="1">
      <c r="A391" s="112" t="s">
        <v>620</v>
      </c>
      <c r="B391" s="104" t="s">
        <v>318</v>
      </c>
      <c r="C391" s="108" t="s">
        <v>50</v>
      </c>
      <c r="D391" s="136" t="s">
        <v>45</v>
      </c>
      <c r="E391" s="117" t="s">
        <v>460</v>
      </c>
      <c r="F391" s="119"/>
      <c r="G391" s="290">
        <f>G392</f>
        <v>4415441</v>
      </c>
      <c r="H391" s="230"/>
      <c r="I391" s="230"/>
      <c r="J391" s="230"/>
    </row>
    <row r="392" spans="1:10" s="15" customFormat="1" ht="37.5" customHeight="1">
      <c r="A392" s="112" t="s">
        <v>288</v>
      </c>
      <c r="B392" s="104" t="s">
        <v>318</v>
      </c>
      <c r="C392" s="108" t="s">
        <v>50</v>
      </c>
      <c r="D392" s="136" t="s">
        <v>45</v>
      </c>
      <c r="E392" s="112" t="s">
        <v>500</v>
      </c>
      <c r="F392" s="125"/>
      <c r="G392" s="290">
        <f>G393</f>
        <v>4415441</v>
      </c>
      <c r="H392" s="230"/>
      <c r="I392" s="230"/>
      <c r="J392" s="230"/>
    </row>
    <row r="393" spans="1:10" s="15" customFormat="1" ht="30.75">
      <c r="A393" s="239" t="s">
        <v>192</v>
      </c>
      <c r="B393" s="113" t="s">
        <v>318</v>
      </c>
      <c r="C393" s="105" t="s">
        <v>50</v>
      </c>
      <c r="D393" s="137" t="s">
        <v>45</v>
      </c>
      <c r="E393" s="106" t="s">
        <v>289</v>
      </c>
      <c r="F393" s="125"/>
      <c r="G393" s="293">
        <f>G394+G395</f>
        <v>4415441</v>
      </c>
      <c r="H393" s="230"/>
      <c r="I393" s="230"/>
      <c r="J393" s="230"/>
    </row>
    <row r="394" spans="1:10" s="16" customFormat="1" ht="65.25" customHeight="1">
      <c r="A394" s="239" t="s">
        <v>54</v>
      </c>
      <c r="B394" s="113" t="s">
        <v>318</v>
      </c>
      <c r="C394" s="105" t="s">
        <v>50</v>
      </c>
      <c r="D394" s="137" t="s">
        <v>45</v>
      </c>
      <c r="E394" s="106" t="s">
        <v>289</v>
      </c>
      <c r="F394" s="116">
        <v>100</v>
      </c>
      <c r="G394" s="293">
        <v>4157941</v>
      </c>
      <c r="H394" s="3"/>
      <c r="I394" s="3"/>
      <c r="J394" s="3"/>
    </row>
    <row r="395" spans="1:10" s="30" customFormat="1" ht="33.75" customHeight="1">
      <c r="A395" s="239" t="s">
        <v>185</v>
      </c>
      <c r="B395" s="113" t="s">
        <v>318</v>
      </c>
      <c r="C395" s="105" t="s">
        <v>50</v>
      </c>
      <c r="D395" s="137" t="s">
        <v>45</v>
      </c>
      <c r="E395" s="106" t="s">
        <v>289</v>
      </c>
      <c r="F395" s="116">
        <v>200</v>
      </c>
      <c r="G395" s="293">
        <v>257500</v>
      </c>
      <c r="H395" s="225"/>
      <c r="I395" s="225"/>
      <c r="J395" s="225"/>
    </row>
    <row r="396" spans="1:10" s="29" customFormat="1" ht="15">
      <c r="A396" s="238" t="s">
        <v>331</v>
      </c>
      <c r="B396" s="104" t="s">
        <v>318</v>
      </c>
      <c r="C396" s="108" t="s">
        <v>50</v>
      </c>
      <c r="D396" s="108" t="s">
        <v>50</v>
      </c>
      <c r="E396" s="117"/>
      <c r="F396" s="116"/>
      <c r="G396" s="290">
        <f>G397</f>
        <v>2615899</v>
      </c>
      <c r="H396" s="200"/>
      <c r="I396" s="200"/>
      <c r="J396" s="200"/>
    </row>
    <row r="397" spans="1:10" s="29" customFormat="1" ht="62.25">
      <c r="A397" s="112" t="s">
        <v>621</v>
      </c>
      <c r="B397" s="104" t="s">
        <v>318</v>
      </c>
      <c r="C397" s="108" t="s">
        <v>50</v>
      </c>
      <c r="D397" s="108" t="s">
        <v>50</v>
      </c>
      <c r="E397" s="117" t="s">
        <v>446</v>
      </c>
      <c r="F397" s="116"/>
      <c r="G397" s="290">
        <f>G398</f>
        <v>2615899</v>
      </c>
      <c r="H397" s="200"/>
      <c r="I397" s="200"/>
      <c r="J397" s="200"/>
    </row>
    <row r="398" spans="1:10" s="14" customFormat="1" ht="82.5" customHeight="1">
      <c r="A398" s="112" t="s">
        <v>623</v>
      </c>
      <c r="B398" s="104" t="s">
        <v>318</v>
      </c>
      <c r="C398" s="108" t="s">
        <v>50</v>
      </c>
      <c r="D398" s="108" t="s">
        <v>50</v>
      </c>
      <c r="E398" s="117" t="s">
        <v>458</v>
      </c>
      <c r="F398" s="119"/>
      <c r="G398" s="290">
        <f>G399</f>
        <v>2615899</v>
      </c>
      <c r="H398" s="230"/>
      <c r="I398" s="230"/>
      <c r="J398" s="230"/>
    </row>
    <row r="399" spans="1:10" s="14" customFormat="1" ht="34.5" customHeight="1">
      <c r="A399" s="238" t="s">
        <v>239</v>
      </c>
      <c r="B399" s="104" t="s">
        <v>318</v>
      </c>
      <c r="C399" s="108" t="s">
        <v>50</v>
      </c>
      <c r="D399" s="108" t="s">
        <v>50</v>
      </c>
      <c r="E399" s="112" t="s">
        <v>503</v>
      </c>
      <c r="F399" s="119"/>
      <c r="G399" s="290">
        <f>G400+G402+G404</f>
        <v>2615899</v>
      </c>
      <c r="H399" s="230"/>
      <c r="I399" s="230"/>
      <c r="J399" s="230"/>
    </row>
    <row r="400" spans="1:10" s="14" customFormat="1" ht="34.5" customHeight="1">
      <c r="A400" s="238" t="s">
        <v>192</v>
      </c>
      <c r="B400" s="104" t="s">
        <v>318</v>
      </c>
      <c r="C400" s="108" t="s">
        <v>50</v>
      </c>
      <c r="D400" s="108" t="s">
        <v>50</v>
      </c>
      <c r="E400" s="112" t="s">
        <v>253</v>
      </c>
      <c r="F400" s="119"/>
      <c r="G400" s="290">
        <f>G401</f>
        <v>2199379</v>
      </c>
      <c r="H400" s="230"/>
      <c r="I400" s="230"/>
      <c r="J400" s="230"/>
    </row>
    <row r="401" spans="1:10" s="14" customFormat="1" ht="34.5" customHeight="1">
      <c r="A401" s="239" t="s">
        <v>55</v>
      </c>
      <c r="B401" s="113" t="s">
        <v>318</v>
      </c>
      <c r="C401" s="105" t="s">
        <v>50</v>
      </c>
      <c r="D401" s="105" t="s">
        <v>50</v>
      </c>
      <c r="E401" s="114" t="s">
        <v>253</v>
      </c>
      <c r="F401" s="116">
        <v>600</v>
      </c>
      <c r="G401" s="319">
        <f>319719+30194+4564+955892+37010+70000+567000+90000+125000</f>
        <v>2199379</v>
      </c>
      <c r="H401" s="230"/>
      <c r="I401" s="230"/>
      <c r="J401" s="230"/>
    </row>
    <row r="402" spans="1:10" s="14" customFormat="1" ht="34.5" customHeight="1">
      <c r="A402" s="146" t="s">
        <v>753</v>
      </c>
      <c r="B402" s="104" t="s">
        <v>318</v>
      </c>
      <c r="C402" s="263" t="s">
        <v>50</v>
      </c>
      <c r="D402" s="148" t="s">
        <v>50</v>
      </c>
      <c r="E402" s="112" t="s">
        <v>754</v>
      </c>
      <c r="F402" s="119"/>
      <c r="G402" s="290">
        <f>G403</f>
        <v>149239</v>
      </c>
      <c r="H402" s="230"/>
      <c r="I402" s="230"/>
      <c r="J402" s="230"/>
    </row>
    <row r="403" spans="1:10" s="14" customFormat="1" ht="34.5" customHeight="1">
      <c r="A403" s="239" t="s">
        <v>55</v>
      </c>
      <c r="B403" s="113" t="s">
        <v>318</v>
      </c>
      <c r="C403" s="105" t="s">
        <v>50</v>
      </c>
      <c r="D403" s="147" t="s">
        <v>50</v>
      </c>
      <c r="E403" s="114" t="s">
        <v>754</v>
      </c>
      <c r="F403" s="147" t="s">
        <v>371</v>
      </c>
      <c r="G403" s="293">
        <v>149239</v>
      </c>
      <c r="H403" s="230"/>
      <c r="I403" s="230"/>
      <c r="J403" s="230"/>
    </row>
    <row r="404" spans="1:10" s="14" customFormat="1" ht="33.75" customHeight="1">
      <c r="A404" s="238" t="s">
        <v>240</v>
      </c>
      <c r="B404" s="104" t="s">
        <v>318</v>
      </c>
      <c r="C404" s="108" t="s">
        <v>50</v>
      </c>
      <c r="D404" s="108" t="s">
        <v>50</v>
      </c>
      <c r="E404" s="112" t="s">
        <v>242</v>
      </c>
      <c r="F404" s="119"/>
      <c r="G404" s="290">
        <f>G405</f>
        <v>267281</v>
      </c>
      <c r="H404" s="230"/>
      <c r="I404" s="230"/>
      <c r="J404" s="230"/>
    </row>
    <row r="405" spans="1:10" s="10" customFormat="1" ht="33" customHeight="1">
      <c r="A405" s="239" t="s">
        <v>55</v>
      </c>
      <c r="B405" s="113" t="s">
        <v>318</v>
      </c>
      <c r="C405" s="105" t="s">
        <v>50</v>
      </c>
      <c r="D405" s="105" t="s">
        <v>50</v>
      </c>
      <c r="E405" s="114" t="s">
        <v>242</v>
      </c>
      <c r="F405" s="116">
        <v>600</v>
      </c>
      <c r="G405" s="293">
        <v>267281</v>
      </c>
      <c r="H405" s="229"/>
      <c r="I405" s="229"/>
      <c r="J405" s="229"/>
    </row>
    <row r="406" spans="1:10" s="29" customFormat="1" ht="18.75" customHeight="1">
      <c r="A406" s="238" t="s">
        <v>19</v>
      </c>
      <c r="B406" s="104" t="s">
        <v>318</v>
      </c>
      <c r="C406" s="108" t="s">
        <v>50</v>
      </c>
      <c r="D406" s="108" t="s">
        <v>48</v>
      </c>
      <c r="E406" s="117"/>
      <c r="F406" s="116"/>
      <c r="G406" s="290">
        <f>G407</f>
        <v>5148488</v>
      </c>
      <c r="H406" s="200"/>
      <c r="I406" s="200"/>
      <c r="J406" s="200"/>
    </row>
    <row r="407" spans="1:10" s="31" customFormat="1" ht="33" customHeight="1">
      <c r="A407" s="112" t="s">
        <v>618</v>
      </c>
      <c r="B407" s="104" t="s">
        <v>318</v>
      </c>
      <c r="C407" s="108" t="s">
        <v>50</v>
      </c>
      <c r="D407" s="108" t="s">
        <v>48</v>
      </c>
      <c r="E407" s="117" t="s">
        <v>445</v>
      </c>
      <c r="F407" s="119"/>
      <c r="G407" s="290">
        <f>G408+G414</f>
        <v>5148488</v>
      </c>
      <c r="H407" s="200"/>
      <c r="I407" s="200"/>
      <c r="J407" s="200"/>
    </row>
    <row r="408" spans="1:10" s="31" customFormat="1" ht="66.75" customHeight="1">
      <c r="A408" s="112" t="s">
        <v>624</v>
      </c>
      <c r="B408" s="104" t="s">
        <v>318</v>
      </c>
      <c r="C408" s="108" t="s">
        <v>50</v>
      </c>
      <c r="D408" s="108" t="s">
        <v>48</v>
      </c>
      <c r="E408" s="117" t="s">
        <v>457</v>
      </c>
      <c r="F408" s="119"/>
      <c r="G408" s="290">
        <f>G409</f>
        <v>5123704</v>
      </c>
      <c r="H408" s="200"/>
      <c r="I408" s="200"/>
      <c r="J408" s="200"/>
    </row>
    <row r="409" spans="1:10" s="31" customFormat="1" ht="66" customHeight="1">
      <c r="A409" s="241" t="s">
        <v>625</v>
      </c>
      <c r="B409" s="104" t="s">
        <v>318</v>
      </c>
      <c r="C409" s="108" t="s">
        <v>50</v>
      </c>
      <c r="D409" s="108" t="s">
        <v>48</v>
      </c>
      <c r="E409" s="112" t="s">
        <v>504</v>
      </c>
      <c r="F409" s="125"/>
      <c r="G409" s="290">
        <f>G410</f>
        <v>5123704</v>
      </c>
      <c r="H409" s="200"/>
      <c r="I409" s="200"/>
      <c r="J409" s="200"/>
    </row>
    <row r="410" spans="1:10" s="31" customFormat="1" ht="31.5" customHeight="1">
      <c r="A410" s="239" t="s">
        <v>192</v>
      </c>
      <c r="B410" s="113" t="s">
        <v>318</v>
      </c>
      <c r="C410" s="105" t="s">
        <v>50</v>
      </c>
      <c r="D410" s="105" t="s">
        <v>48</v>
      </c>
      <c r="E410" s="114" t="s">
        <v>291</v>
      </c>
      <c r="F410" s="124"/>
      <c r="G410" s="290">
        <f>G411+G412+G413</f>
        <v>5123704</v>
      </c>
      <c r="H410" s="200"/>
      <c r="I410" s="200"/>
      <c r="J410" s="200"/>
    </row>
    <row r="411" spans="1:10" s="31" customFormat="1" ht="49.5" customHeight="1">
      <c r="A411" s="239" t="s">
        <v>54</v>
      </c>
      <c r="B411" s="113" t="s">
        <v>318</v>
      </c>
      <c r="C411" s="105" t="s">
        <v>50</v>
      </c>
      <c r="D411" s="105" t="s">
        <v>48</v>
      </c>
      <c r="E411" s="114" t="s">
        <v>291</v>
      </c>
      <c r="F411" s="116">
        <v>100</v>
      </c>
      <c r="G411" s="293">
        <f>3665130+1138074</f>
        <v>4803204</v>
      </c>
      <c r="H411" s="200"/>
      <c r="I411" s="200"/>
      <c r="J411" s="200"/>
    </row>
    <row r="412" spans="1:10" s="31" customFormat="1" ht="35.25" customHeight="1">
      <c r="A412" s="239" t="s">
        <v>185</v>
      </c>
      <c r="B412" s="113" t="s">
        <v>318</v>
      </c>
      <c r="C412" s="105" t="s">
        <v>50</v>
      </c>
      <c r="D412" s="105" t="s">
        <v>48</v>
      </c>
      <c r="E412" s="114" t="s">
        <v>291</v>
      </c>
      <c r="F412" s="116">
        <v>200</v>
      </c>
      <c r="G412" s="319">
        <f>307607+12000-1458</f>
        <v>318149</v>
      </c>
      <c r="H412" s="200"/>
      <c r="I412" s="200"/>
      <c r="J412" s="200"/>
    </row>
    <row r="413" spans="1:10" s="15" customFormat="1" ht="18.75" customHeight="1">
      <c r="A413" s="239" t="s">
        <v>306</v>
      </c>
      <c r="B413" s="113" t="s">
        <v>318</v>
      </c>
      <c r="C413" s="105" t="s">
        <v>50</v>
      </c>
      <c r="D413" s="105" t="s">
        <v>48</v>
      </c>
      <c r="E413" s="114" t="s">
        <v>291</v>
      </c>
      <c r="F413" s="116">
        <v>800</v>
      </c>
      <c r="G413" s="319">
        <f>893+1458</f>
        <v>2351</v>
      </c>
      <c r="H413" s="230"/>
      <c r="I413" s="230"/>
      <c r="J413" s="230"/>
    </row>
    <row r="414" spans="1:10" s="16" customFormat="1" ht="33.75" customHeight="1">
      <c r="A414" s="241" t="s">
        <v>290</v>
      </c>
      <c r="B414" s="104" t="s">
        <v>318</v>
      </c>
      <c r="C414" s="108" t="s">
        <v>50</v>
      </c>
      <c r="D414" s="108" t="s">
        <v>48</v>
      </c>
      <c r="E414" s="112" t="s">
        <v>505</v>
      </c>
      <c r="F414" s="119"/>
      <c r="G414" s="290">
        <f>G415</f>
        <v>24784</v>
      </c>
      <c r="H414" s="3"/>
      <c r="I414" s="3"/>
      <c r="J414" s="3"/>
    </row>
    <row r="415" spans="1:10" s="12" customFormat="1" ht="46.5" customHeight="1">
      <c r="A415" s="114" t="s">
        <v>255</v>
      </c>
      <c r="B415" s="113" t="s">
        <v>318</v>
      </c>
      <c r="C415" s="105" t="s">
        <v>50</v>
      </c>
      <c r="D415" s="105" t="s">
        <v>48</v>
      </c>
      <c r="E415" s="114" t="s">
        <v>292</v>
      </c>
      <c r="F415" s="124"/>
      <c r="G415" s="293">
        <f>G416</f>
        <v>24784</v>
      </c>
      <c r="H415" s="3"/>
      <c r="I415" s="3"/>
      <c r="J415" s="3"/>
    </row>
    <row r="416" spans="1:10" s="10" customFormat="1" ht="66.75" customHeight="1">
      <c r="A416" s="239" t="s">
        <v>54</v>
      </c>
      <c r="B416" s="113" t="s">
        <v>318</v>
      </c>
      <c r="C416" s="105" t="s">
        <v>50</v>
      </c>
      <c r="D416" s="105" t="s">
        <v>48</v>
      </c>
      <c r="E416" s="114" t="s">
        <v>292</v>
      </c>
      <c r="F416" s="116">
        <v>100</v>
      </c>
      <c r="G416" s="293">
        <v>24784</v>
      </c>
      <c r="H416" s="229"/>
      <c r="I416" s="229"/>
      <c r="J416" s="229"/>
    </row>
    <row r="417" spans="1:10" s="6" customFormat="1" ht="15">
      <c r="A417" s="238" t="s">
        <v>198</v>
      </c>
      <c r="B417" s="104" t="s">
        <v>318</v>
      </c>
      <c r="C417" s="108" t="s">
        <v>52</v>
      </c>
      <c r="D417" s="108"/>
      <c r="E417" s="117"/>
      <c r="F417" s="116"/>
      <c r="G417" s="290">
        <f>G418+G424</f>
        <v>8896791</v>
      </c>
      <c r="H417" s="17"/>
      <c r="I417" s="17"/>
      <c r="J417" s="17"/>
    </row>
    <row r="418" spans="1:10" s="11" customFormat="1" ht="16.5">
      <c r="A418" s="238" t="s">
        <v>328</v>
      </c>
      <c r="B418" s="104" t="s">
        <v>318</v>
      </c>
      <c r="C418" s="108" t="s">
        <v>52</v>
      </c>
      <c r="D418" s="108" t="s">
        <v>45</v>
      </c>
      <c r="E418" s="117"/>
      <c r="F418" s="116"/>
      <c r="G418" s="290">
        <f>G419</f>
        <v>8527962</v>
      </c>
      <c r="H418" s="17"/>
      <c r="I418" s="17"/>
      <c r="J418" s="17"/>
    </row>
    <row r="419" spans="1:10" s="25" customFormat="1" ht="35.25" customHeight="1">
      <c r="A419" s="112" t="s">
        <v>618</v>
      </c>
      <c r="B419" s="104" t="s">
        <v>318</v>
      </c>
      <c r="C419" s="108" t="s">
        <v>52</v>
      </c>
      <c r="D419" s="108" t="s">
        <v>45</v>
      </c>
      <c r="E419" s="117" t="s">
        <v>445</v>
      </c>
      <c r="F419" s="119"/>
      <c r="G419" s="290">
        <f>G420</f>
        <v>8527962</v>
      </c>
      <c r="H419" s="17"/>
      <c r="I419" s="17"/>
      <c r="J419" s="17"/>
    </row>
    <row r="420" spans="1:10" s="5" customFormat="1" ht="51" customHeight="1">
      <c r="A420" s="112" t="s">
        <v>619</v>
      </c>
      <c r="B420" s="104" t="s">
        <v>318</v>
      </c>
      <c r="C420" s="108" t="s">
        <v>52</v>
      </c>
      <c r="D420" s="108" t="s">
        <v>45</v>
      </c>
      <c r="E420" s="117" t="s">
        <v>453</v>
      </c>
      <c r="F420" s="119"/>
      <c r="G420" s="290">
        <f>G422</f>
        <v>8527962</v>
      </c>
      <c r="H420" s="17"/>
      <c r="I420" s="17"/>
      <c r="J420" s="17"/>
    </row>
    <row r="421" spans="1:10" s="5" customFormat="1" ht="49.5" customHeight="1">
      <c r="A421" s="241" t="s">
        <v>282</v>
      </c>
      <c r="B421" s="104" t="s">
        <v>318</v>
      </c>
      <c r="C421" s="108" t="s">
        <v>52</v>
      </c>
      <c r="D421" s="108" t="s">
        <v>45</v>
      </c>
      <c r="E421" s="112" t="s">
        <v>512</v>
      </c>
      <c r="F421" s="116"/>
      <c r="G421" s="290">
        <f>G422</f>
        <v>8527962</v>
      </c>
      <c r="H421" s="17"/>
      <c r="I421" s="17"/>
      <c r="J421" s="17"/>
    </row>
    <row r="422" spans="1:10" s="5" customFormat="1" ht="81" customHeight="1">
      <c r="A422" s="241" t="s">
        <v>27</v>
      </c>
      <c r="B422" s="104" t="s">
        <v>318</v>
      </c>
      <c r="C422" s="108" t="s">
        <v>52</v>
      </c>
      <c r="D422" s="108" t="s">
        <v>45</v>
      </c>
      <c r="E422" s="112" t="s">
        <v>283</v>
      </c>
      <c r="F422" s="125"/>
      <c r="G422" s="290">
        <f>G423</f>
        <v>8527962</v>
      </c>
      <c r="H422" s="17"/>
      <c r="I422" s="17"/>
      <c r="J422" s="17"/>
    </row>
    <row r="423" spans="1:10" s="18" customFormat="1" ht="16.5" customHeight="1">
      <c r="A423" s="239" t="s">
        <v>327</v>
      </c>
      <c r="B423" s="113" t="s">
        <v>318</v>
      </c>
      <c r="C423" s="105" t="s">
        <v>52</v>
      </c>
      <c r="D423" s="105" t="s">
        <v>45</v>
      </c>
      <c r="E423" s="114" t="s">
        <v>283</v>
      </c>
      <c r="F423" s="116">
        <v>300</v>
      </c>
      <c r="G423" s="293">
        <v>8527962</v>
      </c>
      <c r="H423" s="3"/>
      <c r="I423" s="3"/>
      <c r="J423" s="3"/>
    </row>
    <row r="424" spans="1:10" s="18" customFormat="1" ht="16.5" customHeight="1">
      <c r="A424" s="238" t="s">
        <v>199</v>
      </c>
      <c r="B424" s="104" t="s">
        <v>318</v>
      </c>
      <c r="C424" s="108" t="s">
        <v>52</v>
      </c>
      <c r="D424" s="108" t="s">
        <v>46</v>
      </c>
      <c r="E424" s="117"/>
      <c r="F424" s="119"/>
      <c r="G424" s="290">
        <f>G425</f>
        <v>368829</v>
      </c>
      <c r="H424" s="3"/>
      <c r="I424" s="3"/>
      <c r="J424" s="3"/>
    </row>
    <row r="425" spans="1:10" s="18" customFormat="1" ht="34.5" customHeight="1">
      <c r="A425" s="112" t="s">
        <v>618</v>
      </c>
      <c r="B425" s="104" t="s">
        <v>318</v>
      </c>
      <c r="C425" s="108" t="s">
        <v>52</v>
      </c>
      <c r="D425" s="108" t="s">
        <v>46</v>
      </c>
      <c r="E425" s="117" t="s">
        <v>445</v>
      </c>
      <c r="F425" s="119"/>
      <c r="G425" s="290">
        <f>G426</f>
        <v>368829</v>
      </c>
      <c r="H425" s="3"/>
      <c r="I425" s="3"/>
      <c r="J425" s="3"/>
    </row>
    <row r="426" spans="1:10" s="18" customFormat="1" ht="48" customHeight="1">
      <c r="A426" s="112" t="s">
        <v>631</v>
      </c>
      <c r="B426" s="104" t="s">
        <v>318</v>
      </c>
      <c r="C426" s="108" t="s">
        <v>52</v>
      </c>
      <c r="D426" s="108" t="s">
        <v>46</v>
      </c>
      <c r="E426" s="117" t="s">
        <v>453</v>
      </c>
      <c r="F426" s="119"/>
      <c r="G426" s="290">
        <f>G427</f>
        <v>368829</v>
      </c>
      <c r="H426" s="3"/>
      <c r="I426" s="3"/>
      <c r="J426" s="3"/>
    </row>
    <row r="427" spans="1:10" s="18" customFormat="1" ht="18" customHeight="1">
      <c r="A427" s="241" t="s">
        <v>276</v>
      </c>
      <c r="B427" s="104" t="s">
        <v>318</v>
      </c>
      <c r="C427" s="108" t="s">
        <v>52</v>
      </c>
      <c r="D427" s="108" t="s">
        <v>46</v>
      </c>
      <c r="E427" s="112" t="s">
        <v>496</v>
      </c>
      <c r="F427" s="125"/>
      <c r="G427" s="290">
        <f>G428</f>
        <v>368829</v>
      </c>
      <c r="H427" s="3"/>
      <c r="I427" s="3"/>
      <c r="J427" s="3"/>
    </row>
    <row r="428" spans="1:10" s="18" customFormat="1" ht="21" customHeight="1">
      <c r="A428" s="239" t="s">
        <v>40</v>
      </c>
      <c r="B428" s="113" t="s">
        <v>318</v>
      </c>
      <c r="C428" s="105" t="s">
        <v>52</v>
      </c>
      <c r="D428" s="105" t="s">
        <v>46</v>
      </c>
      <c r="E428" s="114" t="s">
        <v>293</v>
      </c>
      <c r="F428" s="124"/>
      <c r="G428" s="293">
        <f>G429</f>
        <v>368829</v>
      </c>
      <c r="H428" s="3"/>
      <c r="I428" s="3"/>
      <c r="J428" s="3"/>
    </row>
    <row r="429" spans="1:10" s="18" customFormat="1" ht="20.25" customHeight="1">
      <c r="A429" s="239" t="s">
        <v>327</v>
      </c>
      <c r="B429" s="113" t="s">
        <v>318</v>
      </c>
      <c r="C429" s="105" t="s">
        <v>52</v>
      </c>
      <c r="D429" s="105" t="s">
        <v>46</v>
      </c>
      <c r="E429" s="114" t="s">
        <v>293</v>
      </c>
      <c r="F429" s="116">
        <v>300</v>
      </c>
      <c r="G429" s="293">
        <v>368829</v>
      </c>
      <c r="H429" s="3"/>
      <c r="I429" s="3"/>
      <c r="J429" s="3"/>
    </row>
    <row r="430" spans="1:10" s="9" customFormat="1" ht="36" customHeight="1">
      <c r="A430" s="238" t="s">
        <v>159</v>
      </c>
      <c r="B430" s="104" t="s">
        <v>21</v>
      </c>
      <c r="C430" s="108"/>
      <c r="D430" s="108"/>
      <c r="E430" s="117"/>
      <c r="F430" s="116"/>
      <c r="G430" s="290">
        <f>G431+G456</f>
        <v>30953673</v>
      </c>
      <c r="H430" s="200"/>
      <c r="I430" s="200"/>
      <c r="J430" s="200"/>
    </row>
    <row r="431" spans="1:10" s="22" customFormat="1" ht="17.25">
      <c r="A431" s="238" t="s">
        <v>329</v>
      </c>
      <c r="B431" s="104" t="s">
        <v>21</v>
      </c>
      <c r="C431" s="108" t="s">
        <v>51</v>
      </c>
      <c r="D431" s="108"/>
      <c r="E431" s="117"/>
      <c r="F431" s="116"/>
      <c r="G431" s="290">
        <f>G432+G446</f>
        <v>29822240</v>
      </c>
      <c r="H431" s="17"/>
      <c r="I431" s="17"/>
      <c r="J431" s="17"/>
    </row>
    <row r="432" spans="1:10" s="11" customFormat="1" ht="17.25" customHeight="1">
      <c r="A432" s="238" t="s">
        <v>20</v>
      </c>
      <c r="B432" s="104" t="s">
        <v>21</v>
      </c>
      <c r="C432" s="108" t="s">
        <v>51</v>
      </c>
      <c r="D432" s="108" t="s">
        <v>43</v>
      </c>
      <c r="E432" s="117"/>
      <c r="F432" s="116"/>
      <c r="G432" s="290">
        <f>G433</f>
        <v>28250550</v>
      </c>
      <c r="H432" s="17"/>
      <c r="I432" s="17"/>
      <c r="J432" s="17"/>
    </row>
    <row r="433" spans="1:10" s="15" customFormat="1" ht="30.75">
      <c r="A433" s="112" t="s">
        <v>642</v>
      </c>
      <c r="B433" s="104" t="s">
        <v>21</v>
      </c>
      <c r="C433" s="108" t="s">
        <v>51</v>
      </c>
      <c r="D433" s="108" t="s">
        <v>43</v>
      </c>
      <c r="E433" s="117" t="s">
        <v>447</v>
      </c>
      <c r="F433" s="116"/>
      <c r="G433" s="290">
        <f>G434+G440</f>
        <v>28250550</v>
      </c>
      <c r="H433" s="230"/>
      <c r="I433" s="230"/>
      <c r="J433" s="230"/>
    </row>
    <row r="434" spans="1:10" s="15" customFormat="1" ht="46.5">
      <c r="A434" s="112" t="s">
        <v>643</v>
      </c>
      <c r="B434" s="104" t="s">
        <v>21</v>
      </c>
      <c r="C434" s="108" t="s">
        <v>51</v>
      </c>
      <c r="D434" s="108" t="s">
        <v>43</v>
      </c>
      <c r="E434" s="112" t="s">
        <v>456</v>
      </c>
      <c r="F434" s="125"/>
      <c r="G434" s="290">
        <f>G435</f>
        <v>10060450</v>
      </c>
      <c r="H434" s="230"/>
      <c r="I434" s="230"/>
      <c r="J434" s="230"/>
    </row>
    <row r="435" spans="1:10" s="15" customFormat="1" ht="81.75" customHeight="1">
      <c r="A435" s="112" t="s">
        <v>294</v>
      </c>
      <c r="B435" s="104" t="s">
        <v>21</v>
      </c>
      <c r="C435" s="108" t="s">
        <v>51</v>
      </c>
      <c r="D435" s="108" t="s">
        <v>43</v>
      </c>
      <c r="E435" s="112" t="s">
        <v>506</v>
      </c>
      <c r="F435" s="125"/>
      <c r="G435" s="290">
        <f>G436+G438</f>
        <v>10060450</v>
      </c>
      <c r="H435" s="230"/>
      <c r="I435" s="230"/>
      <c r="J435" s="230"/>
    </row>
    <row r="436" spans="1:10" s="15" customFormat="1" ht="30.75">
      <c r="A436" s="238" t="s">
        <v>192</v>
      </c>
      <c r="B436" s="104" t="s">
        <v>21</v>
      </c>
      <c r="C436" s="266" t="s">
        <v>51</v>
      </c>
      <c r="D436" s="266" t="s">
        <v>43</v>
      </c>
      <c r="E436" s="112" t="s">
        <v>295</v>
      </c>
      <c r="F436" s="125"/>
      <c r="G436" s="290">
        <f>G437</f>
        <v>9520450</v>
      </c>
      <c r="H436" s="230"/>
      <c r="I436" s="230"/>
      <c r="J436" s="230"/>
    </row>
    <row r="437" spans="1:10" s="15" customFormat="1" ht="30.75">
      <c r="A437" s="239" t="s">
        <v>55</v>
      </c>
      <c r="B437" s="113" t="s">
        <v>21</v>
      </c>
      <c r="C437" s="105" t="s">
        <v>51</v>
      </c>
      <c r="D437" s="105" t="s">
        <v>43</v>
      </c>
      <c r="E437" s="114" t="s">
        <v>295</v>
      </c>
      <c r="F437" s="124">
        <v>600</v>
      </c>
      <c r="G437" s="319">
        <f>8424779+672707+90500+332000+464</f>
        <v>9520450</v>
      </c>
      <c r="H437" s="230"/>
      <c r="I437" s="230"/>
      <c r="J437" s="230"/>
    </row>
    <row r="438" spans="1:10" s="15" customFormat="1" ht="30.75">
      <c r="A438" s="107" t="s">
        <v>765</v>
      </c>
      <c r="B438" s="104" t="s">
        <v>21</v>
      </c>
      <c r="C438" s="266" t="s">
        <v>51</v>
      </c>
      <c r="D438" s="266" t="s">
        <v>43</v>
      </c>
      <c r="E438" s="117" t="s">
        <v>764</v>
      </c>
      <c r="F438" s="125"/>
      <c r="G438" s="290">
        <f>G439</f>
        <v>540000</v>
      </c>
      <c r="H438" s="230"/>
      <c r="I438" s="230"/>
      <c r="J438" s="230"/>
    </row>
    <row r="439" spans="1:10" s="15" customFormat="1" ht="30.75">
      <c r="A439" s="115" t="s">
        <v>55</v>
      </c>
      <c r="B439" s="113" t="s">
        <v>21</v>
      </c>
      <c r="C439" s="105" t="s">
        <v>51</v>
      </c>
      <c r="D439" s="105" t="s">
        <v>43</v>
      </c>
      <c r="E439" s="134" t="s">
        <v>764</v>
      </c>
      <c r="F439" s="124">
        <v>600</v>
      </c>
      <c r="G439" s="293">
        <v>540000</v>
      </c>
      <c r="H439" s="230"/>
      <c r="I439" s="230"/>
      <c r="J439" s="230"/>
    </row>
    <row r="440" spans="1:10" s="6" customFormat="1" ht="46.5">
      <c r="A440" s="112" t="s">
        <v>644</v>
      </c>
      <c r="B440" s="104" t="s">
        <v>21</v>
      </c>
      <c r="C440" s="108" t="s">
        <v>51</v>
      </c>
      <c r="D440" s="108" t="s">
        <v>43</v>
      </c>
      <c r="E440" s="117" t="s">
        <v>455</v>
      </c>
      <c r="F440" s="116"/>
      <c r="G440" s="290">
        <f>G441</f>
        <v>18190100</v>
      </c>
      <c r="H440" s="17"/>
      <c r="I440" s="17"/>
      <c r="J440" s="17"/>
    </row>
    <row r="441" spans="1:10" s="6" customFormat="1" ht="15">
      <c r="A441" s="241" t="s">
        <v>296</v>
      </c>
      <c r="B441" s="104" t="s">
        <v>21</v>
      </c>
      <c r="C441" s="108" t="s">
        <v>51</v>
      </c>
      <c r="D441" s="108" t="s">
        <v>43</v>
      </c>
      <c r="E441" s="112" t="s">
        <v>507</v>
      </c>
      <c r="F441" s="124"/>
      <c r="G441" s="290">
        <f>G442</f>
        <v>18190100</v>
      </c>
      <c r="H441" s="17"/>
      <c r="I441" s="17"/>
      <c r="J441" s="17"/>
    </row>
    <row r="442" spans="1:10" s="8" customFormat="1" ht="30.75">
      <c r="A442" s="239" t="s">
        <v>192</v>
      </c>
      <c r="B442" s="113" t="s">
        <v>21</v>
      </c>
      <c r="C442" s="105" t="s">
        <v>51</v>
      </c>
      <c r="D442" s="105" t="s">
        <v>43</v>
      </c>
      <c r="E442" s="114" t="s">
        <v>297</v>
      </c>
      <c r="F442" s="124"/>
      <c r="G442" s="293">
        <f>G443+G444+G445</f>
        <v>18190100</v>
      </c>
      <c r="H442" s="200"/>
      <c r="I442" s="200"/>
      <c r="J442" s="200"/>
    </row>
    <row r="443" spans="1:10" s="16" customFormat="1" ht="63.75" customHeight="1">
      <c r="A443" s="239" t="s">
        <v>54</v>
      </c>
      <c r="B443" s="113" t="s">
        <v>21</v>
      </c>
      <c r="C443" s="105" t="s">
        <v>51</v>
      </c>
      <c r="D443" s="105" t="s">
        <v>43</v>
      </c>
      <c r="E443" s="114" t="s">
        <v>297</v>
      </c>
      <c r="F443" s="124">
        <v>100</v>
      </c>
      <c r="G443" s="293">
        <v>16455547</v>
      </c>
      <c r="H443" s="3"/>
      <c r="I443" s="3"/>
      <c r="J443" s="3"/>
    </row>
    <row r="444" spans="1:10" s="13" customFormat="1" ht="34.5" customHeight="1">
      <c r="A444" s="239" t="s">
        <v>185</v>
      </c>
      <c r="B444" s="113" t="s">
        <v>21</v>
      </c>
      <c r="C444" s="105" t="s">
        <v>51</v>
      </c>
      <c r="D444" s="105" t="s">
        <v>43</v>
      </c>
      <c r="E444" s="114" t="s">
        <v>297</v>
      </c>
      <c r="F444" s="124">
        <v>200</v>
      </c>
      <c r="G444" s="319">
        <f>501317+111600+739600+185000+100000</f>
        <v>1637517</v>
      </c>
      <c r="H444" s="229"/>
      <c r="I444" s="229"/>
      <c r="J444" s="229"/>
    </row>
    <row r="445" spans="1:10" s="1" customFormat="1" ht="15.75" customHeight="1">
      <c r="A445" s="239" t="s">
        <v>306</v>
      </c>
      <c r="B445" s="113" t="s">
        <v>21</v>
      </c>
      <c r="C445" s="105" t="s">
        <v>51</v>
      </c>
      <c r="D445" s="105" t="s">
        <v>43</v>
      </c>
      <c r="E445" s="114" t="s">
        <v>297</v>
      </c>
      <c r="F445" s="124">
        <v>800</v>
      </c>
      <c r="G445" s="319">
        <f>97500-464</f>
        <v>97036</v>
      </c>
      <c r="H445" s="3"/>
      <c r="I445" s="3"/>
      <c r="J445" s="3"/>
    </row>
    <row r="446" spans="1:10" s="11" customFormat="1" ht="16.5">
      <c r="A446" s="238" t="s">
        <v>186</v>
      </c>
      <c r="B446" s="104" t="s">
        <v>21</v>
      </c>
      <c r="C446" s="108" t="s">
        <v>51</v>
      </c>
      <c r="D446" s="108" t="s">
        <v>46</v>
      </c>
      <c r="E446" s="117"/>
      <c r="F446" s="116"/>
      <c r="G446" s="290">
        <f>G447</f>
        <v>1571690</v>
      </c>
      <c r="H446" s="17"/>
      <c r="I446" s="17"/>
      <c r="J446" s="17"/>
    </row>
    <row r="447" spans="1:10" s="11" customFormat="1" ht="30.75">
      <c r="A447" s="112" t="s">
        <v>642</v>
      </c>
      <c r="B447" s="104" t="s">
        <v>21</v>
      </c>
      <c r="C447" s="108" t="s">
        <v>51</v>
      </c>
      <c r="D447" s="108" t="s">
        <v>46</v>
      </c>
      <c r="E447" s="117" t="s">
        <v>447</v>
      </c>
      <c r="F447" s="119"/>
      <c r="G447" s="290">
        <f>G448</f>
        <v>1571690</v>
      </c>
      <c r="H447" s="17"/>
      <c r="I447" s="17"/>
      <c r="J447" s="17"/>
    </row>
    <row r="448" spans="1:10" s="6" customFormat="1" ht="67.5" customHeight="1">
      <c r="A448" s="112" t="s">
        <v>645</v>
      </c>
      <c r="B448" s="104" t="s">
        <v>21</v>
      </c>
      <c r="C448" s="108" t="s">
        <v>51</v>
      </c>
      <c r="D448" s="108" t="s">
        <v>46</v>
      </c>
      <c r="E448" s="112" t="s">
        <v>454</v>
      </c>
      <c r="F448" s="116"/>
      <c r="G448" s="290">
        <f>G450+G454</f>
        <v>1571690</v>
      </c>
      <c r="H448" s="17"/>
      <c r="I448" s="17"/>
      <c r="J448" s="17"/>
    </row>
    <row r="449" spans="1:10" s="6" customFormat="1" ht="30.75" customHeight="1">
      <c r="A449" s="241" t="s">
        <v>298</v>
      </c>
      <c r="B449" s="104" t="s">
        <v>21</v>
      </c>
      <c r="C449" s="108" t="s">
        <v>51</v>
      </c>
      <c r="D449" s="108" t="s">
        <v>46</v>
      </c>
      <c r="E449" s="112" t="s">
        <v>508</v>
      </c>
      <c r="F449" s="125"/>
      <c r="G449" s="290">
        <f>G450</f>
        <v>1518818</v>
      </c>
      <c r="H449" s="17"/>
      <c r="I449" s="17"/>
      <c r="J449" s="17"/>
    </row>
    <row r="450" spans="1:10" s="8" customFormat="1" ht="30.75">
      <c r="A450" s="239" t="s">
        <v>192</v>
      </c>
      <c r="B450" s="113" t="s">
        <v>21</v>
      </c>
      <c r="C450" s="105" t="s">
        <v>51</v>
      </c>
      <c r="D450" s="105" t="s">
        <v>46</v>
      </c>
      <c r="E450" s="106" t="s">
        <v>299</v>
      </c>
      <c r="F450" s="125"/>
      <c r="G450" s="293">
        <f>G451+G452</f>
        <v>1518818</v>
      </c>
      <c r="H450" s="200"/>
      <c r="I450" s="200"/>
      <c r="J450" s="200"/>
    </row>
    <row r="451" spans="1:10" s="12" customFormat="1" ht="67.5" customHeight="1">
      <c r="A451" s="239" t="s">
        <v>54</v>
      </c>
      <c r="B451" s="113" t="s">
        <v>21</v>
      </c>
      <c r="C451" s="105" t="s">
        <v>51</v>
      </c>
      <c r="D451" s="105" t="s">
        <v>46</v>
      </c>
      <c r="E451" s="106" t="s">
        <v>299</v>
      </c>
      <c r="F451" s="124">
        <v>100</v>
      </c>
      <c r="G451" s="293">
        <f>1378818+600</f>
        <v>1379418</v>
      </c>
      <c r="H451" s="3"/>
      <c r="I451" s="3"/>
      <c r="J451" s="3"/>
    </row>
    <row r="452" spans="1:10" s="10" customFormat="1" ht="35.25" customHeight="1">
      <c r="A452" s="239" t="s">
        <v>185</v>
      </c>
      <c r="B452" s="113" t="s">
        <v>21</v>
      </c>
      <c r="C452" s="105" t="s">
        <v>51</v>
      </c>
      <c r="D452" s="105" t="s">
        <v>46</v>
      </c>
      <c r="E452" s="106" t="s">
        <v>299</v>
      </c>
      <c r="F452" s="124">
        <v>200</v>
      </c>
      <c r="G452" s="293">
        <v>139400</v>
      </c>
      <c r="H452" s="229"/>
      <c r="I452" s="229"/>
      <c r="J452" s="229"/>
    </row>
    <row r="453" spans="1:10" s="10" customFormat="1" ht="36" customHeight="1">
      <c r="A453" s="241" t="s">
        <v>300</v>
      </c>
      <c r="B453" s="104" t="s">
        <v>21</v>
      </c>
      <c r="C453" s="108" t="s">
        <v>51</v>
      </c>
      <c r="D453" s="108" t="s">
        <v>46</v>
      </c>
      <c r="E453" s="112" t="s">
        <v>509</v>
      </c>
      <c r="F453" s="125"/>
      <c r="G453" s="290">
        <f>G454</f>
        <v>52872</v>
      </c>
      <c r="H453" s="229"/>
      <c r="I453" s="229"/>
      <c r="J453" s="229"/>
    </row>
    <row r="454" spans="1:10" s="8" customFormat="1" ht="52.5" customHeight="1">
      <c r="A454" s="239" t="s">
        <v>301</v>
      </c>
      <c r="B454" s="113" t="s">
        <v>21</v>
      </c>
      <c r="C454" s="105" t="s">
        <v>51</v>
      </c>
      <c r="D454" s="105" t="s">
        <v>46</v>
      </c>
      <c r="E454" s="114" t="s">
        <v>534</v>
      </c>
      <c r="F454" s="124"/>
      <c r="G454" s="293">
        <f>G455</f>
        <v>52872</v>
      </c>
      <c r="H454" s="200"/>
      <c r="I454" s="200"/>
      <c r="J454" s="200"/>
    </row>
    <row r="455" spans="1:10" s="10" customFormat="1" ht="66" customHeight="1">
      <c r="A455" s="239" t="s">
        <v>54</v>
      </c>
      <c r="B455" s="113" t="s">
        <v>21</v>
      </c>
      <c r="C455" s="105" t="s">
        <v>51</v>
      </c>
      <c r="D455" s="105" t="s">
        <v>46</v>
      </c>
      <c r="E455" s="114" t="s">
        <v>534</v>
      </c>
      <c r="F455" s="124">
        <v>100</v>
      </c>
      <c r="G455" s="293">
        <v>52872</v>
      </c>
      <c r="H455" s="229"/>
      <c r="I455" s="229"/>
      <c r="J455" s="229"/>
    </row>
    <row r="456" spans="1:10" s="32" customFormat="1" ht="17.25">
      <c r="A456" s="238" t="s">
        <v>198</v>
      </c>
      <c r="B456" s="104" t="s">
        <v>21</v>
      </c>
      <c r="C456" s="108" t="s">
        <v>52</v>
      </c>
      <c r="D456" s="108"/>
      <c r="E456" s="117"/>
      <c r="F456" s="116"/>
      <c r="G456" s="290">
        <f aca="true" t="shared" si="2" ref="G456:G461">G457</f>
        <v>1131433</v>
      </c>
      <c r="H456" s="3"/>
      <c r="I456" s="3"/>
      <c r="J456" s="3"/>
    </row>
    <row r="457" spans="1:10" s="18" customFormat="1" ht="15">
      <c r="A457" s="238" t="s">
        <v>328</v>
      </c>
      <c r="B457" s="104" t="s">
        <v>21</v>
      </c>
      <c r="C457" s="108" t="s">
        <v>52</v>
      </c>
      <c r="D457" s="108" t="s">
        <v>45</v>
      </c>
      <c r="E457" s="117"/>
      <c r="F457" s="116"/>
      <c r="G457" s="290">
        <f t="shared" si="2"/>
        <v>1131433</v>
      </c>
      <c r="H457" s="3"/>
      <c r="I457" s="3"/>
      <c r="J457" s="3"/>
    </row>
    <row r="458" spans="1:10" s="12" customFormat="1" ht="34.5" customHeight="1">
      <c r="A458" s="112" t="s">
        <v>642</v>
      </c>
      <c r="B458" s="104" t="s">
        <v>21</v>
      </c>
      <c r="C458" s="108" t="s">
        <v>52</v>
      </c>
      <c r="D458" s="108" t="s">
        <v>45</v>
      </c>
      <c r="E458" s="117" t="s">
        <v>447</v>
      </c>
      <c r="F458" s="116"/>
      <c r="G458" s="290">
        <f t="shared" si="2"/>
        <v>1131433</v>
      </c>
      <c r="H458" s="3"/>
      <c r="I458" s="3"/>
      <c r="J458" s="3"/>
    </row>
    <row r="459" spans="1:10" s="10" customFormat="1" ht="66.75" customHeight="1">
      <c r="A459" s="112" t="s">
        <v>645</v>
      </c>
      <c r="B459" s="104" t="s">
        <v>21</v>
      </c>
      <c r="C459" s="108" t="s">
        <v>52</v>
      </c>
      <c r="D459" s="108" t="s">
        <v>45</v>
      </c>
      <c r="E459" s="112" t="s">
        <v>454</v>
      </c>
      <c r="F459" s="116"/>
      <c r="G459" s="290">
        <f t="shared" si="2"/>
        <v>1131433</v>
      </c>
      <c r="H459" s="229"/>
      <c r="I459" s="229"/>
      <c r="J459" s="229"/>
    </row>
    <row r="460" spans="1:10" s="10" customFormat="1" ht="33.75" customHeight="1">
      <c r="A460" s="241" t="s">
        <v>300</v>
      </c>
      <c r="B460" s="104" t="s">
        <v>21</v>
      </c>
      <c r="C460" s="108" t="s">
        <v>52</v>
      </c>
      <c r="D460" s="108" t="s">
        <v>45</v>
      </c>
      <c r="E460" s="112" t="s">
        <v>509</v>
      </c>
      <c r="F460" s="116"/>
      <c r="G460" s="290">
        <f t="shared" si="2"/>
        <v>1131433</v>
      </c>
      <c r="H460" s="229"/>
      <c r="I460" s="229"/>
      <c r="J460" s="229"/>
    </row>
    <row r="461" spans="1:10" s="33" customFormat="1" ht="53.25" customHeight="1">
      <c r="A461" s="240" t="s">
        <v>28</v>
      </c>
      <c r="B461" s="113" t="s">
        <v>21</v>
      </c>
      <c r="C461" s="105" t="s">
        <v>52</v>
      </c>
      <c r="D461" s="105" t="s">
        <v>45</v>
      </c>
      <c r="E461" s="114" t="s">
        <v>535</v>
      </c>
      <c r="F461" s="124"/>
      <c r="G461" s="293">
        <f t="shared" si="2"/>
        <v>1131433</v>
      </c>
      <c r="H461" s="17"/>
      <c r="I461" s="17"/>
      <c r="J461" s="17"/>
    </row>
    <row r="462" spans="1:10" s="33" customFormat="1" ht="16.5" customHeight="1">
      <c r="A462" s="239" t="s">
        <v>327</v>
      </c>
      <c r="B462" s="113" t="s">
        <v>21</v>
      </c>
      <c r="C462" s="105" t="s">
        <v>52</v>
      </c>
      <c r="D462" s="105" t="s">
        <v>45</v>
      </c>
      <c r="E462" s="114" t="s">
        <v>535</v>
      </c>
      <c r="F462" s="124">
        <v>300</v>
      </c>
      <c r="G462" s="293">
        <v>1131433</v>
      </c>
      <c r="H462" s="17"/>
      <c r="I462" s="17"/>
      <c r="J462" s="17"/>
    </row>
    <row r="463" spans="1:10" s="33" customFormat="1" ht="21" customHeight="1">
      <c r="A463" s="238" t="s">
        <v>161</v>
      </c>
      <c r="B463" s="136" t="s">
        <v>160</v>
      </c>
      <c r="C463" s="108"/>
      <c r="D463" s="108"/>
      <c r="E463" s="120"/>
      <c r="F463" s="116"/>
      <c r="G463" s="290">
        <f>G464</f>
        <v>1387666</v>
      </c>
      <c r="H463" s="17"/>
      <c r="I463" s="17"/>
      <c r="J463" s="17"/>
    </row>
    <row r="464" spans="1:10" s="33" customFormat="1" ht="16.5" customHeight="1">
      <c r="A464" s="238" t="s">
        <v>15</v>
      </c>
      <c r="B464" s="136" t="s">
        <v>160</v>
      </c>
      <c r="C464" s="108" t="s">
        <v>43</v>
      </c>
      <c r="D464" s="108"/>
      <c r="E464" s="120"/>
      <c r="F464" s="116"/>
      <c r="G464" s="290">
        <f>G465+G471</f>
        <v>1387666</v>
      </c>
      <c r="H464" s="17"/>
      <c r="I464" s="17"/>
      <c r="J464" s="17"/>
    </row>
    <row r="465" spans="1:10" s="33" customFormat="1" ht="49.5" customHeight="1">
      <c r="A465" s="238" t="s">
        <v>313</v>
      </c>
      <c r="B465" s="136" t="s">
        <v>160</v>
      </c>
      <c r="C465" s="108" t="s">
        <v>43</v>
      </c>
      <c r="D465" s="108" t="s">
        <v>45</v>
      </c>
      <c r="E465" s="120"/>
      <c r="F465" s="116"/>
      <c r="G465" s="290">
        <f>G466</f>
        <v>1287666</v>
      </c>
      <c r="H465" s="17"/>
      <c r="I465" s="17"/>
      <c r="J465" s="17"/>
    </row>
    <row r="466" spans="1:10" s="33" customFormat="1" ht="31.5" customHeight="1">
      <c r="A466" s="112" t="s">
        <v>203</v>
      </c>
      <c r="B466" s="136" t="s">
        <v>160</v>
      </c>
      <c r="C466" s="108" t="s">
        <v>43</v>
      </c>
      <c r="D466" s="108" t="s">
        <v>45</v>
      </c>
      <c r="E466" s="117" t="s">
        <v>421</v>
      </c>
      <c r="F466" s="119"/>
      <c r="G466" s="290">
        <f>G467</f>
        <v>1287666</v>
      </c>
      <c r="H466" s="17"/>
      <c r="I466" s="17"/>
      <c r="J466" s="17"/>
    </row>
    <row r="467" spans="1:10" s="33" customFormat="1" ht="30.75" customHeight="1">
      <c r="A467" s="112" t="s">
        <v>204</v>
      </c>
      <c r="B467" s="136" t="s">
        <v>160</v>
      </c>
      <c r="C467" s="108" t="s">
        <v>43</v>
      </c>
      <c r="D467" s="108" t="s">
        <v>45</v>
      </c>
      <c r="E467" s="112" t="s">
        <v>422</v>
      </c>
      <c r="F467" s="119"/>
      <c r="G467" s="290">
        <f>G468</f>
        <v>1287666</v>
      </c>
      <c r="H467" s="17"/>
      <c r="I467" s="17"/>
      <c r="J467" s="17"/>
    </row>
    <row r="468" spans="1:10" s="33" customFormat="1" ht="35.25" customHeight="1">
      <c r="A468" s="240" t="s">
        <v>205</v>
      </c>
      <c r="B468" s="137" t="s">
        <v>160</v>
      </c>
      <c r="C468" s="105" t="s">
        <v>43</v>
      </c>
      <c r="D468" s="105" t="s">
        <v>45</v>
      </c>
      <c r="E468" s="106" t="s">
        <v>263</v>
      </c>
      <c r="F468" s="116"/>
      <c r="G468" s="293">
        <f>G469+G470</f>
        <v>1287666</v>
      </c>
      <c r="H468" s="17"/>
      <c r="I468" s="17"/>
      <c r="J468" s="17"/>
    </row>
    <row r="469" spans="1:10" s="33" customFormat="1" ht="68.25" customHeight="1">
      <c r="A469" s="239" t="s">
        <v>54</v>
      </c>
      <c r="B469" s="137" t="s">
        <v>160</v>
      </c>
      <c r="C469" s="105" t="s">
        <v>43</v>
      </c>
      <c r="D469" s="105" t="s">
        <v>45</v>
      </c>
      <c r="E469" s="106" t="s">
        <v>263</v>
      </c>
      <c r="F469" s="116">
        <v>100</v>
      </c>
      <c r="G469" s="293">
        <v>1234166</v>
      </c>
      <c r="H469" s="17"/>
      <c r="I469" s="17"/>
      <c r="J469" s="17"/>
    </row>
    <row r="470" spans="1:10" s="33" customFormat="1" ht="34.5" customHeight="1">
      <c r="A470" s="239" t="s">
        <v>185</v>
      </c>
      <c r="B470" s="137" t="s">
        <v>160</v>
      </c>
      <c r="C470" s="105" t="s">
        <v>43</v>
      </c>
      <c r="D470" s="105" t="s">
        <v>45</v>
      </c>
      <c r="E470" s="106" t="s">
        <v>263</v>
      </c>
      <c r="F470" s="116">
        <v>200</v>
      </c>
      <c r="G470" s="293">
        <v>53500</v>
      </c>
      <c r="H470" s="17"/>
      <c r="I470" s="17"/>
      <c r="J470" s="17"/>
    </row>
    <row r="471" spans="1:10" s="2" customFormat="1" ht="15">
      <c r="A471" s="238" t="s">
        <v>18</v>
      </c>
      <c r="B471" s="137" t="s">
        <v>160</v>
      </c>
      <c r="C471" s="105" t="s">
        <v>43</v>
      </c>
      <c r="D471" s="137" t="s">
        <v>191</v>
      </c>
      <c r="E471" s="191"/>
      <c r="F471" s="192"/>
      <c r="G471" s="296">
        <f>G472</f>
        <v>100000</v>
      </c>
      <c r="H471" s="200"/>
      <c r="I471" s="200"/>
      <c r="J471" s="200"/>
    </row>
    <row r="472" spans="1:7" ht="17.25" customHeight="1">
      <c r="A472" s="238" t="s">
        <v>38</v>
      </c>
      <c r="B472" s="137" t="s">
        <v>160</v>
      </c>
      <c r="C472" s="105" t="s">
        <v>43</v>
      </c>
      <c r="D472" s="137" t="s">
        <v>191</v>
      </c>
      <c r="E472" s="112" t="s">
        <v>427</v>
      </c>
      <c r="F472" s="193"/>
      <c r="G472" s="297">
        <f>G473</f>
        <v>100000</v>
      </c>
    </row>
    <row r="473" spans="1:7" ht="30.75">
      <c r="A473" s="238" t="s">
        <v>5</v>
      </c>
      <c r="B473" s="137" t="s">
        <v>160</v>
      </c>
      <c r="C473" s="105" t="s">
        <v>43</v>
      </c>
      <c r="D473" s="137" t="s">
        <v>191</v>
      </c>
      <c r="E473" s="112" t="s">
        <v>428</v>
      </c>
      <c r="F473" s="193"/>
      <c r="G473" s="298">
        <f>G474</f>
        <v>100000</v>
      </c>
    </row>
    <row r="474" spans="1:7" ht="30.75">
      <c r="A474" s="112" t="s">
        <v>60</v>
      </c>
      <c r="B474" s="137" t="s">
        <v>160</v>
      </c>
      <c r="C474" s="105" t="s">
        <v>43</v>
      </c>
      <c r="D474" s="137" t="s">
        <v>191</v>
      </c>
      <c r="E474" s="112" t="s">
        <v>227</v>
      </c>
      <c r="F474" s="108"/>
      <c r="G474" s="290">
        <f>G475</f>
        <v>100000</v>
      </c>
    </row>
    <row r="475" spans="1:7" ht="30.75">
      <c r="A475" s="239" t="s">
        <v>185</v>
      </c>
      <c r="B475" s="137" t="s">
        <v>160</v>
      </c>
      <c r="C475" s="105" t="s">
        <v>43</v>
      </c>
      <c r="D475" s="137" t="s">
        <v>191</v>
      </c>
      <c r="E475" s="114" t="s">
        <v>227</v>
      </c>
      <c r="F475" s="116">
        <v>200</v>
      </c>
      <c r="G475" s="293">
        <v>100000</v>
      </c>
    </row>
  </sheetData>
  <sheetProtection/>
  <autoFilter ref="A14:G475"/>
  <mergeCells count="13">
    <mergeCell ref="G12:G13"/>
    <mergeCell ref="A12:A13"/>
    <mergeCell ref="B12:B13"/>
    <mergeCell ref="C12:C13"/>
    <mergeCell ref="D12:D13"/>
    <mergeCell ref="E12:E13"/>
    <mergeCell ref="F12:F13"/>
    <mergeCell ref="B1:G1"/>
    <mergeCell ref="B2:G2"/>
    <mergeCell ref="B3:G3"/>
    <mergeCell ref="B4:G4"/>
    <mergeCell ref="A9:B9"/>
    <mergeCell ref="B5:G6"/>
  </mergeCells>
  <printOptions/>
  <pageMargins left="0.984251968503937" right="0.1968503937007874" top="0.5118110236220472" bottom="0.15748031496062992" header="0.5118110236220472" footer="0.5118110236220472"/>
  <pageSetup fitToHeight="29" fitToWidth="1" horizontalDpi="600" verticalDpi="600" orientation="portrait" pageOrder="overThenDown" paperSize="9" scale="71" r:id="rId1"/>
</worksheet>
</file>

<file path=xl/worksheets/sheet5.xml><?xml version="1.0" encoding="utf-8"?>
<worksheet xmlns="http://schemas.openxmlformats.org/spreadsheetml/2006/main" xmlns:r="http://schemas.openxmlformats.org/officeDocument/2006/relationships">
  <dimension ref="A1:D348"/>
  <sheetViews>
    <sheetView view="pageBreakPreview" zoomScaleSheetLayoutView="100" zoomScalePageLayoutView="0" workbookViewId="0" topLeftCell="A43">
      <selection activeCell="E1" sqref="E1:J16384"/>
    </sheetView>
  </sheetViews>
  <sheetFormatPr defaultColWidth="9.00390625" defaultRowHeight="12.75"/>
  <cols>
    <col min="1" max="1" width="90.125" style="0" customWidth="1"/>
    <col min="2" max="2" width="15.375" style="0" customWidth="1"/>
    <col min="3" max="3" width="6.50390625" style="0" customWidth="1"/>
    <col min="4" max="4" width="20.00390625" style="194" customWidth="1"/>
  </cols>
  <sheetData>
    <row r="1" spans="1:4" ht="15">
      <c r="A1" s="178" t="s">
        <v>381</v>
      </c>
      <c r="B1" s="179"/>
      <c r="C1" s="179"/>
      <c r="D1" s="201" t="s">
        <v>382</v>
      </c>
    </row>
    <row r="2" spans="1:4" ht="50.25" customHeight="1">
      <c r="A2" s="180" t="s">
        <v>381</v>
      </c>
      <c r="B2" s="315" t="s">
        <v>666</v>
      </c>
      <c r="C2" s="315"/>
      <c r="D2" s="315"/>
    </row>
    <row r="3" spans="1:4" ht="120" customHeight="1">
      <c r="A3" s="181" t="s">
        <v>381</v>
      </c>
      <c r="B3" s="310" t="s">
        <v>801</v>
      </c>
      <c r="C3" s="310"/>
      <c r="D3" s="310"/>
    </row>
    <row r="4" spans="1:4" ht="15">
      <c r="A4" s="180"/>
      <c r="B4" s="182"/>
      <c r="C4" s="182"/>
      <c r="D4" s="182"/>
    </row>
    <row r="5" spans="1:4" ht="42.75" customHeight="1">
      <c r="A5" s="316" t="s">
        <v>540</v>
      </c>
      <c r="B5" s="316"/>
      <c r="C5" s="316"/>
      <c r="D5" s="316"/>
    </row>
    <row r="6" spans="1:4" ht="15">
      <c r="A6" s="317" t="s">
        <v>383</v>
      </c>
      <c r="B6" s="317"/>
      <c r="C6" s="317"/>
      <c r="D6" s="317"/>
    </row>
    <row r="7" spans="1:4" ht="15">
      <c r="A7" s="183" t="s">
        <v>29</v>
      </c>
      <c r="B7" s="183" t="s">
        <v>322</v>
      </c>
      <c r="C7" s="183" t="s">
        <v>323</v>
      </c>
      <c r="D7" s="125" t="s">
        <v>67</v>
      </c>
    </row>
    <row r="8" spans="1:4" ht="15">
      <c r="A8" s="183" t="s">
        <v>384</v>
      </c>
      <c r="B8" s="183" t="s">
        <v>385</v>
      </c>
      <c r="C8" s="183" t="s">
        <v>386</v>
      </c>
      <c r="D8" s="125" t="s">
        <v>387</v>
      </c>
    </row>
    <row r="9" spans="1:4" ht="17.25">
      <c r="A9" s="163" t="s">
        <v>388</v>
      </c>
      <c r="B9" s="171"/>
      <c r="C9" s="171"/>
      <c r="D9" s="300">
        <f>D10+D33++D81+D140+D154+D182+D187+D193+D208+D224+D239+D252+D262+D289+D294+D301+D305+D310+D315+D319+D343+D133+D274</f>
        <v>346351871.21000004</v>
      </c>
    </row>
    <row r="10" spans="1:4" ht="30.75">
      <c r="A10" s="169" t="s">
        <v>646</v>
      </c>
      <c r="B10" s="117" t="s">
        <v>447</v>
      </c>
      <c r="C10" s="184"/>
      <c r="D10" s="298">
        <f>D11+D17+D23</f>
        <v>30953673</v>
      </c>
    </row>
    <row r="11" spans="1:4" ht="30.75">
      <c r="A11" s="169" t="s">
        <v>643</v>
      </c>
      <c r="B11" s="112" t="s">
        <v>456</v>
      </c>
      <c r="C11" s="184"/>
      <c r="D11" s="298">
        <f>D12</f>
        <v>10060450</v>
      </c>
    </row>
    <row r="12" spans="1:4" ht="62.25">
      <c r="A12" s="169" t="s">
        <v>294</v>
      </c>
      <c r="B12" s="112" t="s">
        <v>506</v>
      </c>
      <c r="C12" s="184"/>
      <c r="D12" s="298">
        <f>D13+D15</f>
        <v>10060450</v>
      </c>
    </row>
    <row r="13" spans="1:4" ht="18" customHeight="1">
      <c r="A13" s="107" t="s">
        <v>192</v>
      </c>
      <c r="B13" s="112" t="s">
        <v>295</v>
      </c>
      <c r="C13" s="184"/>
      <c r="D13" s="298">
        <f>D14</f>
        <v>9520450</v>
      </c>
    </row>
    <row r="14" spans="1:4" ht="30.75">
      <c r="A14" s="115" t="s">
        <v>55</v>
      </c>
      <c r="B14" s="114" t="s">
        <v>295</v>
      </c>
      <c r="C14" s="124">
        <v>600</v>
      </c>
      <c r="D14" s="293">
        <f>'Ведомственная 2019'!G437</f>
        <v>9520450</v>
      </c>
    </row>
    <row r="15" spans="1:4" ht="30.75">
      <c r="A15" s="107" t="s">
        <v>765</v>
      </c>
      <c r="B15" s="117" t="s">
        <v>764</v>
      </c>
      <c r="C15" s="125"/>
      <c r="D15" s="290">
        <f>D16</f>
        <v>540000</v>
      </c>
    </row>
    <row r="16" spans="1:4" ht="30.75">
      <c r="A16" s="115" t="s">
        <v>55</v>
      </c>
      <c r="B16" s="134" t="s">
        <v>764</v>
      </c>
      <c r="C16" s="124">
        <v>600</v>
      </c>
      <c r="D16" s="293">
        <f>'Ведомственная 2019'!G439</f>
        <v>540000</v>
      </c>
    </row>
    <row r="17" spans="1:4" ht="30.75">
      <c r="A17" s="169" t="s">
        <v>647</v>
      </c>
      <c r="B17" s="112" t="s">
        <v>455</v>
      </c>
      <c r="C17" s="124"/>
      <c r="D17" s="298">
        <f>D18</f>
        <v>18190100</v>
      </c>
    </row>
    <row r="18" spans="1:4" ht="15">
      <c r="A18" s="123" t="s">
        <v>296</v>
      </c>
      <c r="B18" s="112" t="s">
        <v>507</v>
      </c>
      <c r="C18" s="124"/>
      <c r="D18" s="298">
        <f>D19</f>
        <v>18190100</v>
      </c>
    </row>
    <row r="19" spans="1:4" ht="15">
      <c r="A19" s="115" t="s">
        <v>192</v>
      </c>
      <c r="B19" s="114" t="s">
        <v>297</v>
      </c>
      <c r="C19" s="124"/>
      <c r="D19" s="301">
        <f>D20+D21+D22</f>
        <v>18190100</v>
      </c>
    </row>
    <row r="20" spans="1:4" ht="46.5">
      <c r="A20" s="115" t="s">
        <v>54</v>
      </c>
      <c r="B20" s="114" t="s">
        <v>297</v>
      </c>
      <c r="C20" s="124">
        <v>100</v>
      </c>
      <c r="D20" s="293">
        <f>'Ведомственная 2019'!G443</f>
        <v>16455547</v>
      </c>
    </row>
    <row r="21" spans="1:4" ht="18.75" customHeight="1">
      <c r="A21" s="115" t="s">
        <v>185</v>
      </c>
      <c r="B21" s="114" t="s">
        <v>297</v>
      </c>
      <c r="C21" s="124">
        <v>200</v>
      </c>
      <c r="D21" s="293">
        <f>'Ведомственная 2019'!G444</f>
        <v>1637517</v>
      </c>
    </row>
    <row r="22" spans="1:4" ht="15">
      <c r="A22" s="115" t="s">
        <v>306</v>
      </c>
      <c r="B22" s="114" t="s">
        <v>297</v>
      </c>
      <c r="C22" s="124">
        <v>800</v>
      </c>
      <c r="D22" s="293">
        <f>'Ведомственная 2019'!G445</f>
        <v>97036</v>
      </c>
    </row>
    <row r="23" spans="1:4" ht="46.5">
      <c r="A23" s="169" t="s">
        <v>648</v>
      </c>
      <c r="B23" s="112" t="s">
        <v>454</v>
      </c>
      <c r="C23" s="125"/>
      <c r="D23" s="298">
        <f>D24+D28</f>
        <v>2703123</v>
      </c>
    </row>
    <row r="24" spans="1:4" ht="18.75" customHeight="1">
      <c r="A24" s="123" t="s">
        <v>298</v>
      </c>
      <c r="B24" s="112" t="s">
        <v>508</v>
      </c>
      <c r="C24" s="125"/>
      <c r="D24" s="298">
        <f>D25</f>
        <v>1518818</v>
      </c>
    </row>
    <row r="25" spans="1:4" ht="15">
      <c r="A25" s="115" t="s">
        <v>192</v>
      </c>
      <c r="B25" s="166" t="s">
        <v>299</v>
      </c>
      <c r="C25" s="125"/>
      <c r="D25" s="301">
        <f>D26+D27</f>
        <v>1518818</v>
      </c>
    </row>
    <row r="26" spans="1:4" ht="46.5">
      <c r="A26" s="115" t="s">
        <v>54</v>
      </c>
      <c r="B26" s="166" t="s">
        <v>299</v>
      </c>
      <c r="C26" s="124">
        <v>100</v>
      </c>
      <c r="D26" s="293">
        <f>'Ведомственная 2019'!G451</f>
        <v>1379418</v>
      </c>
    </row>
    <row r="27" spans="1:4" ht="18.75" customHeight="1">
      <c r="A27" s="115" t="s">
        <v>185</v>
      </c>
      <c r="B27" s="166" t="s">
        <v>299</v>
      </c>
      <c r="C27" s="124">
        <v>200</v>
      </c>
      <c r="D27" s="293">
        <f>'Ведомственная 2019'!G452</f>
        <v>139400</v>
      </c>
    </row>
    <row r="28" spans="1:4" ht="30.75">
      <c r="A28" s="123" t="s">
        <v>300</v>
      </c>
      <c r="B28" s="112" t="s">
        <v>509</v>
      </c>
      <c r="C28" s="125"/>
      <c r="D28" s="298">
        <f>D29+D31</f>
        <v>1184305</v>
      </c>
    </row>
    <row r="29" spans="1:4" ht="46.5">
      <c r="A29" s="115" t="s">
        <v>389</v>
      </c>
      <c r="B29" s="114" t="s">
        <v>534</v>
      </c>
      <c r="C29" s="124"/>
      <c r="D29" s="301">
        <f>D30</f>
        <v>52872</v>
      </c>
    </row>
    <row r="30" spans="1:4" ht="46.5">
      <c r="A30" s="115" t="s">
        <v>54</v>
      </c>
      <c r="B30" s="114" t="s">
        <v>534</v>
      </c>
      <c r="C30" s="124">
        <v>100</v>
      </c>
      <c r="D30" s="293">
        <f>'Ведомственная 2019'!G455</f>
        <v>52872</v>
      </c>
    </row>
    <row r="31" spans="1:4" ht="30.75">
      <c r="A31" s="121" t="s">
        <v>28</v>
      </c>
      <c r="B31" s="114" t="s">
        <v>535</v>
      </c>
      <c r="C31" s="124"/>
      <c r="D31" s="293">
        <f>D32</f>
        <v>1131433</v>
      </c>
    </row>
    <row r="32" spans="1:4" ht="15">
      <c r="A32" s="115" t="s">
        <v>327</v>
      </c>
      <c r="B32" s="114" t="s">
        <v>535</v>
      </c>
      <c r="C32" s="124">
        <v>300</v>
      </c>
      <c r="D32" s="293">
        <f>'Ведомственная 2019'!G462</f>
        <v>1131433</v>
      </c>
    </row>
    <row r="33" spans="1:4" ht="30.75">
      <c r="A33" s="169" t="s">
        <v>593</v>
      </c>
      <c r="B33" s="117" t="s">
        <v>434</v>
      </c>
      <c r="C33" s="125"/>
      <c r="D33" s="298">
        <f>D34+D42+D65</f>
        <v>15544991</v>
      </c>
    </row>
    <row r="34" spans="1:4" ht="46.5">
      <c r="A34" s="169" t="s">
        <v>649</v>
      </c>
      <c r="B34" s="112" t="s">
        <v>450</v>
      </c>
      <c r="C34" s="125"/>
      <c r="D34" s="298">
        <f>D35+D39</f>
        <v>1583900</v>
      </c>
    </row>
    <row r="35" spans="1:4" ht="30.75">
      <c r="A35" s="123" t="s">
        <v>247</v>
      </c>
      <c r="B35" s="112" t="s">
        <v>514</v>
      </c>
      <c r="C35" s="125"/>
      <c r="D35" s="298">
        <f>D36</f>
        <v>1461000</v>
      </c>
    </row>
    <row r="36" spans="1:4" ht="30.75">
      <c r="A36" s="185" t="s">
        <v>23</v>
      </c>
      <c r="B36" s="114" t="s">
        <v>248</v>
      </c>
      <c r="C36" s="124"/>
      <c r="D36" s="301">
        <f>D37+D38</f>
        <v>1461000</v>
      </c>
    </row>
    <row r="37" spans="1:4" ht="46.5">
      <c r="A37" s="115" t="s">
        <v>54</v>
      </c>
      <c r="B37" s="114" t="s">
        <v>248</v>
      </c>
      <c r="C37" s="124">
        <v>100</v>
      </c>
      <c r="D37" s="293">
        <f>'Ведомственная 2019'!G278</f>
        <v>1396819</v>
      </c>
    </row>
    <row r="38" spans="1:4" ht="18.75" customHeight="1">
      <c r="A38" s="115" t="s">
        <v>185</v>
      </c>
      <c r="B38" s="114" t="s">
        <v>248</v>
      </c>
      <c r="C38" s="124">
        <v>200</v>
      </c>
      <c r="D38" s="293">
        <f>'Ведомственная 2019'!G279</f>
        <v>64181</v>
      </c>
    </row>
    <row r="39" spans="1:4" ht="46.5">
      <c r="A39" s="111" t="s">
        <v>212</v>
      </c>
      <c r="B39" s="112" t="s">
        <v>474</v>
      </c>
      <c r="C39" s="124"/>
      <c r="D39" s="298">
        <f>D40</f>
        <v>122900</v>
      </c>
    </row>
    <row r="40" spans="1:4" ht="30.75">
      <c r="A40" s="185" t="s">
        <v>1</v>
      </c>
      <c r="B40" s="114" t="s">
        <v>213</v>
      </c>
      <c r="C40" s="124"/>
      <c r="D40" s="301">
        <f>D41</f>
        <v>122900</v>
      </c>
    </row>
    <row r="41" spans="1:4" ht="30.75">
      <c r="A41" s="115" t="s">
        <v>55</v>
      </c>
      <c r="B41" s="114" t="s">
        <v>213</v>
      </c>
      <c r="C41" s="124">
        <v>600</v>
      </c>
      <c r="D41" s="301">
        <f>'Ведомственная 2019'!G56</f>
        <v>122900</v>
      </c>
    </row>
    <row r="42" spans="1:4" ht="46.5">
      <c r="A42" s="169" t="s">
        <v>630</v>
      </c>
      <c r="B42" s="112" t="s">
        <v>452</v>
      </c>
      <c r="C42" s="125"/>
      <c r="D42" s="298">
        <f>D43+D62</f>
        <v>8873119</v>
      </c>
    </row>
    <row r="43" spans="1:4" ht="30.75">
      <c r="A43" s="123" t="s">
        <v>243</v>
      </c>
      <c r="B43" s="112" t="s">
        <v>511</v>
      </c>
      <c r="C43" s="125"/>
      <c r="D43" s="298">
        <f>D44+D47+D50+D53+D60</f>
        <v>8829119</v>
      </c>
    </row>
    <row r="44" spans="1:4" ht="15">
      <c r="A44" s="115" t="s">
        <v>312</v>
      </c>
      <c r="B44" s="128" t="s">
        <v>267</v>
      </c>
      <c r="C44" s="129"/>
      <c r="D44" s="293">
        <f>D46+D45</f>
        <v>2073901</v>
      </c>
    </row>
    <row r="45" spans="1:4" ht="18.75" customHeight="1">
      <c r="A45" s="115" t="s">
        <v>185</v>
      </c>
      <c r="B45" s="128" t="s">
        <v>267</v>
      </c>
      <c r="C45" s="116">
        <v>200</v>
      </c>
      <c r="D45" s="293">
        <f>'Ведомственная 2019'!G328</f>
        <v>550</v>
      </c>
    </row>
    <row r="46" spans="1:4" ht="15">
      <c r="A46" s="115" t="s">
        <v>327</v>
      </c>
      <c r="B46" s="128" t="s">
        <v>267</v>
      </c>
      <c r="C46" s="116">
        <v>300</v>
      </c>
      <c r="D46" s="293">
        <f>'Ведомственная 2019'!G329</f>
        <v>2073351</v>
      </c>
    </row>
    <row r="47" spans="1:4" ht="30.75">
      <c r="A47" s="115" t="s">
        <v>390</v>
      </c>
      <c r="B47" s="128" t="s">
        <v>268</v>
      </c>
      <c r="C47" s="124"/>
      <c r="D47" s="301">
        <f>D48+D49</f>
        <v>84554</v>
      </c>
    </row>
    <row r="48" spans="1:4" ht="18.75" customHeight="1">
      <c r="A48" s="115" t="s">
        <v>185</v>
      </c>
      <c r="B48" s="128" t="s">
        <v>268</v>
      </c>
      <c r="C48" s="116">
        <v>200</v>
      </c>
      <c r="D48" s="293">
        <f>'Ведомственная 2019'!G311</f>
        <v>1700</v>
      </c>
    </row>
    <row r="49" spans="1:4" ht="15">
      <c r="A49" s="115" t="s">
        <v>327</v>
      </c>
      <c r="B49" s="128" t="s">
        <v>268</v>
      </c>
      <c r="C49" s="116">
        <v>300</v>
      </c>
      <c r="D49" s="293">
        <f>'Ведомственная 2019'!G312</f>
        <v>82854</v>
      </c>
    </row>
    <row r="50" spans="1:4" ht="30.75">
      <c r="A50" s="185" t="s">
        <v>304</v>
      </c>
      <c r="B50" s="128" t="s">
        <v>269</v>
      </c>
      <c r="C50" s="124"/>
      <c r="D50" s="301">
        <f>D52+D51</f>
        <v>176251</v>
      </c>
    </row>
    <row r="51" spans="1:4" ht="18.75" customHeight="1">
      <c r="A51" s="115" t="s">
        <v>185</v>
      </c>
      <c r="B51" s="128" t="s">
        <v>269</v>
      </c>
      <c r="C51" s="124">
        <v>200</v>
      </c>
      <c r="D51" s="293">
        <f>'Ведомственная 2019'!G314</f>
        <v>3100</v>
      </c>
    </row>
    <row r="52" spans="1:4" ht="15">
      <c r="A52" s="115" t="s">
        <v>327</v>
      </c>
      <c r="B52" s="128" t="s">
        <v>269</v>
      </c>
      <c r="C52" s="116">
        <v>300</v>
      </c>
      <c r="D52" s="293">
        <f>'Ведомственная 2019'!G315</f>
        <v>173151</v>
      </c>
    </row>
    <row r="53" spans="1:4" ht="15">
      <c r="A53" s="115" t="s">
        <v>319</v>
      </c>
      <c r="B53" s="128" t="s">
        <v>270</v>
      </c>
      <c r="C53" s="124"/>
      <c r="D53" s="301">
        <f>D54+D57</f>
        <v>5829923</v>
      </c>
    </row>
    <row r="54" spans="1:4" ht="15">
      <c r="A54" s="185" t="s">
        <v>16</v>
      </c>
      <c r="B54" s="128" t="s">
        <v>271</v>
      </c>
      <c r="C54" s="124"/>
      <c r="D54" s="301">
        <f>D55+D56</f>
        <v>4655639</v>
      </c>
    </row>
    <row r="55" spans="1:4" ht="18.75" customHeight="1">
      <c r="A55" s="115" t="s">
        <v>185</v>
      </c>
      <c r="B55" s="128" t="s">
        <v>271</v>
      </c>
      <c r="C55" s="116">
        <v>200</v>
      </c>
      <c r="D55" s="293">
        <f>'Ведомственная 2019'!G318</f>
        <v>84500</v>
      </c>
    </row>
    <row r="56" spans="1:4" ht="15">
      <c r="A56" s="115" t="s">
        <v>327</v>
      </c>
      <c r="B56" s="128" t="s">
        <v>271</v>
      </c>
      <c r="C56" s="116">
        <v>300</v>
      </c>
      <c r="D56" s="293">
        <f>'Ведомственная 2019'!G319</f>
        <v>4571139</v>
      </c>
    </row>
    <row r="57" spans="1:4" ht="15">
      <c r="A57" s="185" t="s">
        <v>56</v>
      </c>
      <c r="B57" s="128" t="s">
        <v>272</v>
      </c>
      <c r="C57" s="124"/>
      <c r="D57" s="293">
        <f>D58+D59</f>
        <v>1174284</v>
      </c>
    </row>
    <row r="58" spans="1:4" ht="18.75" customHeight="1">
      <c r="A58" s="115" t="s">
        <v>185</v>
      </c>
      <c r="B58" s="128" t="s">
        <v>272</v>
      </c>
      <c r="C58" s="116">
        <v>200</v>
      </c>
      <c r="D58" s="293">
        <f>'Ведомственная 2019'!G321</f>
        <v>20900</v>
      </c>
    </row>
    <row r="59" spans="1:4" ht="15">
      <c r="A59" s="115" t="s">
        <v>327</v>
      </c>
      <c r="B59" s="128" t="s">
        <v>272</v>
      </c>
      <c r="C59" s="116">
        <v>300</v>
      </c>
      <c r="D59" s="293">
        <f>'Ведомственная 2019'!G322</f>
        <v>1153384</v>
      </c>
    </row>
    <row r="60" spans="1:4" ht="15">
      <c r="A60" s="121" t="s">
        <v>317</v>
      </c>
      <c r="B60" s="166" t="s">
        <v>244</v>
      </c>
      <c r="C60" s="124"/>
      <c r="D60" s="301">
        <f>D61</f>
        <v>664490</v>
      </c>
    </row>
    <row r="61" spans="1:4" ht="15">
      <c r="A61" s="115" t="s">
        <v>327</v>
      </c>
      <c r="B61" s="166" t="s">
        <v>244</v>
      </c>
      <c r="C61" s="129">
        <v>300</v>
      </c>
      <c r="D61" s="293">
        <f>'Ведомственная 2019'!G266</f>
        <v>664490</v>
      </c>
    </row>
    <row r="62" spans="1:4" ht="30.75">
      <c r="A62" s="107" t="s">
        <v>214</v>
      </c>
      <c r="B62" s="170" t="s">
        <v>475</v>
      </c>
      <c r="C62" s="129"/>
      <c r="D62" s="290">
        <f>D63</f>
        <v>44000</v>
      </c>
    </row>
    <row r="63" spans="1:4" ht="15">
      <c r="A63" s="122" t="s">
        <v>215</v>
      </c>
      <c r="B63" s="128" t="s">
        <v>309</v>
      </c>
      <c r="C63" s="124"/>
      <c r="D63" s="293">
        <f>D64</f>
        <v>44000</v>
      </c>
    </row>
    <row r="64" spans="1:4" ht="18.75" customHeight="1">
      <c r="A64" s="115" t="s">
        <v>185</v>
      </c>
      <c r="B64" s="128" t="s">
        <v>309</v>
      </c>
      <c r="C64" s="129">
        <v>200</v>
      </c>
      <c r="D64" s="293">
        <f>'Ведомственная 2019'!G60</f>
        <v>44000</v>
      </c>
    </row>
    <row r="65" spans="1:4" ht="46.5">
      <c r="A65" s="169" t="s">
        <v>596</v>
      </c>
      <c r="B65" s="112" t="s">
        <v>451</v>
      </c>
      <c r="C65" s="124"/>
      <c r="D65" s="298">
        <f>D66+D69+D72+D75</f>
        <v>5087972</v>
      </c>
    </row>
    <row r="66" spans="1:4" ht="46.5">
      <c r="A66" s="107" t="s">
        <v>245</v>
      </c>
      <c r="B66" s="112" t="s">
        <v>513</v>
      </c>
      <c r="C66" s="124"/>
      <c r="D66" s="298">
        <f>D67</f>
        <v>4012751</v>
      </c>
    </row>
    <row r="67" spans="1:4" ht="30.75">
      <c r="A67" s="185" t="s">
        <v>200</v>
      </c>
      <c r="B67" s="128" t="s">
        <v>246</v>
      </c>
      <c r="C67" s="124"/>
      <c r="D67" s="301">
        <f>D68</f>
        <v>4012751</v>
      </c>
    </row>
    <row r="68" spans="1:4" ht="15">
      <c r="A68" s="115" t="s">
        <v>327</v>
      </c>
      <c r="B68" s="128" t="s">
        <v>246</v>
      </c>
      <c r="C68" s="129">
        <v>300</v>
      </c>
      <c r="D68" s="293">
        <f>'Ведомственная 2019'!G272</f>
        <v>4012751</v>
      </c>
    </row>
    <row r="69" spans="1:4" ht="46.5">
      <c r="A69" s="107" t="s">
        <v>262</v>
      </c>
      <c r="B69" s="126" t="s">
        <v>476</v>
      </c>
      <c r="C69" s="129"/>
      <c r="D69" s="298">
        <f>D70</f>
        <v>5000</v>
      </c>
    </row>
    <row r="70" spans="1:4" ht="15">
      <c r="A70" s="122" t="s">
        <v>215</v>
      </c>
      <c r="B70" s="128" t="s">
        <v>219</v>
      </c>
      <c r="C70" s="124"/>
      <c r="D70" s="301">
        <f>D71</f>
        <v>5000</v>
      </c>
    </row>
    <row r="71" spans="1:4" ht="18.75" customHeight="1">
      <c r="A71" s="115" t="s">
        <v>185</v>
      </c>
      <c r="B71" s="128" t="s">
        <v>219</v>
      </c>
      <c r="C71" s="129">
        <v>200</v>
      </c>
      <c r="D71" s="293">
        <f>'Ведомственная 2019'!G70</f>
        <v>5000</v>
      </c>
    </row>
    <row r="72" spans="1:4" ht="30.75">
      <c r="A72" s="123" t="s">
        <v>218</v>
      </c>
      <c r="B72" s="126" t="s">
        <v>477</v>
      </c>
      <c r="C72" s="129"/>
      <c r="D72" s="290">
        <f>D73</f>
        <v>116000</v>
      </c>
    </row>
    <row r="73" spans="1:4" ht="15">
      <c r="A73" s="122" t="s">
        <v>215</v>
      </c>
      <c r="B73" s="128" t="s">
        <v>220</v>
      </c>
      <c r="C73" s="124"/>
      <c r="D73" s="301">
        <f>D74</f>
        <v>116000</v>
      </c>
    </row>
    <row r="74" spans="1:4" ht="18.75" customHeight="1">
      <c r="A74" s="115" t="s">
        <v>185</v>
      </c>
      <c r="B74" s="128" t="s">
        <v>220</v>
      </c>
      <c r="C74" s="124">
        <v>200</v>
      </c>
      <c r="D74" s="293">
        <f>'Ведомственная 2019'!G73</f>
        <v>116000</v>
      </c>
    </row>
    <row r="75" spans="1:4" ht="46.5">
      <c r="A75" s="123" t="s">
        <v>216</v>
      </c>
      <c r="B75" s="126" t="s">
        <v>478</v>
      </c>
      <c r="C75" s="124"/>
      <c r="D75" s="298">
        <f>D76+D79</f>
        <v>954221</v>
      </c>
    </row>
    <row r="76" spans="1:4" ht="30.75">
      <c r="A76" s="115" t="s">
        <v>0</v>
      </c>
      <c r="B76" s="128" t="s">
        <v>217</v>
      </c>
      <c r="C76" s="124"/>
      <c r="D76" s="301">
        <f>D77+D78</f>
        <v>876600</v>
      </c>
    </row>
    <row r="77" spans="1:4" ht="46.5">
      <c r="A77" s="115" t="s">
        <v>54</v>
      </c>
      <c r="B77" s="128" t="s">
        <v>217</v>
      </c>
      <c r="C77" s="124">
        <v>100</v>
      </c>
      <c r="D77" s="293">
        <f>'Ведомственная 2019'!G64</f>
        <v>874600</v>
      </c>
    </row>
    <row r="78" spans="1:4" ht="18.75" customHeight="1">
      <c r="A78" s="115" t="s">
        <v>185</v>
      </c>
      <c r="B78" s="128" t="s">
        <v>217</v>
      </c>
      <c r="C78" s="124">
        <v>200</v>
      </c>
      <c r="D78" s="293">
        <f>'Ведомственная 2019'!G65</f>
        <v>2000</v>
      </c>
    </row>
    <row r="79" spans="1:4" ht="18.75" customHeight="1">
      <c r="A79" s="241" t="s">
        <v>205</v>
      </c>
      <c r="B79" s="112" t="s">
        <v>581</v>
      </c>
      <c r="C79" s="124"/>
      <c r="D79" s="290">
        <f>D80</f>
        <v>77621</v>
      </c>
    </row>
    <row r="80" spans="1:4" ht="54" customHeight="1">
      <c r="A80" s="115" t="s">
        <v>54</v>
      </c>
      <c r="B80" s="114" t="s">
        <v>581</v>
      </c>
      <c r="C80" s="124">
        <v>100</v>
      </c>
      <c r="D80" s="293">
        <f>'Ведомственная 2019'!G67</f>
        <v>77621</v>
      </c>
    </row>
    <row r="81" spans="1:4" ht="30.75">
      <c r="A81" s="169" t="s">
        <v>650</v>
      </c>
      <c r="B81" s="117" t="s">
        <v>445</v>
      </c>
      <c r="C81" s="125"/>
      <c r="D81" s="298">
        <f>D82+D91+D128</f>
        <v>234883347.68</v>
      </c>
    </row>
    <row r="82" spans="1:4" ht="46.5">
      <c r="A82" s="172" t="s">
        <v>651</v>
      </c>
      <c r="B82" s="112" t="s">
        <v>457</v>
      </c>
      <c r="C82" s="125"/>
      <c r="D82" s="298">
        <f>D83+D88</f>
        <v>5148488</v>
      </c>
    </row>
    <row r="83" spans="1:4" ht="50.25" customHeight="1">
      <c r="A83" s="123" t="s">
        <v>625</v>
      </c>
      <c r="B83" s="112" t="s">
        <v>504</v>
      </c>
      <c r="C83" s="125"/>
      <c r="D83" s="298">
        <f>D84</f>
        <v>5123704</v>
      </c>
    </row>
    <row r="84" spans="1:4" ht="15">
      <c r="A84" s="115" t="s">
        <v>192</v>
      </c>
      <c r="B84" s="128" t="s">
        <v>291</v>
      </c>
      <c r="C84" s="124"/>
      <c r="D84" s="298">
        <f>D85+D86+D87</f>
        <v>5123704</v>
      </c>
    </row>
    <row r="85" spans="1:4" ht="46.5">
      <c r="A85" s="115" t="s">
        <v>54</v>
      </c>
      <c r="B85" s="128" t="s">
        <v>291</v>
      </c>
      <c r="C85" s="129">
        <v>100</v>
      </c>
      <c r="D85" s="293">
        <f>'Ведомственная 2019'!G411</f>
        <v>4803204</v>
      </c>
    </row>
    <row r="86" spans="1:4" ht="19.5" customHeight="1">
      <c r="A86" s="115" t="s">
        <v>185</v>
      </c>
      <c r="B86" s="128" t="s">
        <v>291</v>
      </c>
      <c r="C86" s="129">
        <v>200</v>
      </c>
      <c r="D86" s="293">
        <f>'Ведомственная 2019'!G412</f>
        <v>318149</v>
      </c>
    </row>
    <row r="87" spans="1:4" ht="15">
      <c r="A87" s="115" t="s">
        <v>306</v>
      </c>
      <c r="B87" s="128" t="s">
        <v>291</v>
      </c>
      <c r="C87" s="129">
        <v>800</v>
      </c>
      <c r="D87" s="293">
        <f>'Ведомственная 2019'!G413</f>
        <v>2351</v>
      </c>
    </row>
    <row r="88" spans="1:4" ht="30.75">
      <c r="A88" s="123" t="s">
        <v>290</v>
      </c>
      <c r="B88" s="126" t="s">
        <v>505</v>
      </c>
      <c r="C88" s="129"/>
      <c r="D88" s="298">
        <f>D89</f>
        <v>24784</v>
      </c>
    </row>
    <row r="89" spans="1:4" ht="30.75">
      <c r="A89" s="175" t="s">
        <v>391</v>
      </c>
      <c r="B89" s="128" t="s">
        <v>292</v>
      </c>
      <c r="C89" s="124"/>
      <c r="D89" s="301">
        <f>D90</f>
        <v>24784</v>
      </c>
    </row>
    <row r="90" spans="1:4" ht="46.5">
      <c r="A90" s="115" t="s">
        <v>54</v>
      </c>
      <c r="B90" s="128" t="s">
        <v>292</v>
      </c>
      <c r="C90" s="129">
        <v>100</v>
      </c>
      <c r="D90" s="293">
        <f>'Ведомственная 2019'!G416</f>
        <v>24784</v>
      </c>
    </row>
    <row r="91" spans="1:4" ht="46.5">
      <c r="A91" s="169" t="s">
        <v>619</v>
      </c>
      <c r="B91" s="112" t="s">
        <v>453</v>
      </c>
      <c r="C91" s="125"/>
      <c r="D91" s="298">
        <f>D92+D99+D106+D109+D116+D123</f>
        <v>225319418.68</v>
      </c>
    </row>
    <row r="92" spans="1:4" ht="15">
      <c r="A92" s="123" t="s">
        <v>276</v>
      </c>
      <c r="B92" s="112" t="s">
        <v>496</v>
      </c>
      <c r="C92" s="125"/>
      <c r="D92" s="298">
        <f>D93+D95+D97</f>
        <v>10625375</v>
      </c>
    </row>
    <row r="93" spans="1:4" ht="15">
      <c r="A93" s="107" t="s">
        <v>40</v>
      </c>
      <c r="B93" s="126" t="s">
        <v>293</v>
      </c>
      <c r="C93" s="125"/>
      <c r="D93" s="298">
        <f>D94</f>
        <v>368829</v>
      </c>
    </row>
    <row r="94" spans="1:4" ht="15">
      <c r="A94" s="115" t="s">
        <v>327</v>
      </c>
      <c r="B94" s="128" t="s">
        <v>293</v>
      </c>
      <c r="C94" s="129">
        <v>300</v>
      </c>
      <c r="D94" s="293">
        <f>'Ведомственная 2019'!G429</f>
        <v>368829</v>
      </c>
    </row>
    <row r="95" spans="1:4" ht="78">
      <c r="A95" s="186" t="s">
        <v>254</v>
      </c>
      <c r="B95" s="126" t="s">
        <v>277</v>
      </c>
      <c r="C95" s="125"/>
      <c r="D95" s="298">
        <f>D96</f>
        <v>4220046</v>
      </c>
    </row>
    <row r="96" spans="1:4" ht="30.75">
      <c r="A96" s="115" t="s">
        <v>55</v>
      </c>
      <c r="B96" s="128" t="s">
        <v>277</v>
      </c>
      <c r="C96" s="129">
        <v>600</v>
      </c>
      <c r="D96" s="293">
        <f>'Ведомственная 2019'!G357</f>
        <v>4220046</v>
      </c>
    </row>
    <row r="97" spans="1:4" ht="18.75" customHeight="1">
      <c r="A97" s="107" t="s">
        <v>192</v>
      </c>
      <c r="B97" s="170" t="s">
        <v>278</v>
      </c>
      <c r="C97" s="125"/>
      <c r="D97" s="290">
        <f>D98</f>
        <v>6036500</v>
      </c>
    </row>
    <row r="98" spans="1:4" ht="30.75">
      <c r="A98" s="115" t="s">
        <v>55</v>
      </c>
      <c r="B98" s="166" t="s">
        <v>278</v>
      </c>
      <c r="C98" s="129">
        <v>600</v>
      </c>
      <c r="D98" s="293">
        <f>'Ведомственная 2019'!G359</f>
        <v>6036500</v>
      </c>
    </row>
    <row r="99" spans="1:4" ht="15">
      <c r="A99" s="123" t="s">
        <v>279</v>
      </c>
      <c r="B99" s="170" t="s">
        <v>497</v>
      </c>
      <c r="C99" s="129"/>
      <c r="D99" s="290">
        <f>D100+D102+D104</f>
        <v>198422214.06</v>
      </c>
    </row>
    <row r="100" spans="1:4" ht="78">
      <c r="A100" s="186" t="s">
        <v>180</v>
      </c>
      <c r="B100" s="126" t="s">
        <v>280</v>
      </c>
      <c r="C100" s="125"/>
      <c r="D100" s="298">
        <f>D101</f>
        <v>169099360</v>
      </c>
    </row>
    <row r="101" spans="1:4" ht="30.75">
      <c r="A101" s="115" t="s">
        <v>55</v>
      </c>
      <c r="B101" s="128" t="s">
        <v>280</v>
      </c>
      <c r="C101" s="129">
        <v>600</v>
      </c>
      <c r="D101" s="293">
        <f>'Ведомственная 2019'!G365</f>
        <v>169099360</v>
      </c>
    </row>
    <row r="102" spans="1:4" ht="18.75" customHeight="1">
      <c r="A102" s="107" t="s">
        <v>192</v>
      </c>
      <c r="B102" s="170" t="s">
        <v>281</v>
      </c>
      <c r="C102" s="125"/>
      <c r="D102" s="290">
        <f>D103</f>
        <v>29309604.06</v>
      </c>
    </row>
    <row r="103" spans="1:4" ht="30.75">
      <c r="A103" s="115" t="s">
        <v>55</v>
      </c>
      <c r="B103" s="166" t="s">
        <v>281</v>
      </c>
      <c r="C103" s="129">
        <v>600</v>
      </c>
      <c r="D103" s="293">
        <f>'Ведомственная 2019'!G367</f>
        <v>29309604.06</v>
      </c>
    </row>
    <row r="104" spans="1:4" ht="15">
      <c r="A104" s="238" t="s">
        <v>763</v>
      </c>
      <c r="B104" s="109" t="s">
        <v>762</v>
      </c>
      <c r="C104" s="125"/>
      <c r="D104" s="290">
        <f>D105</f>
        <v>13250</v>
      </c>
    </row>
    <row r="105" spans="1:4" ht="30.75">
      <c r="A105" s="239" t="s">
        <v>55</v>
      </c>
      <c r="B105" s="106" t="s">
        <v>762</v>
      </c>
      <c r="C105" s="116">
        <v>600</v>
      </c>
      <c r="D105" s="293">
        <f>'Ведомственная 2019'!G369</f>
        <v>13250</v>
      </c>
    </row>
    <row r="106" spans="1:4" ht="30.75">
      <c r="A106" s="123" t="s">
        <v>282</v>
      </c>
      <c r="B106" s="126" t="s">
        <v>512</v>
      </c>
      <c r="C106" s="129"/>
      <c r="D106" s="290">
        <f>D107</f>
        <v>8527962</v>
      </c>
    </row>
    <row r="107" spans="1:4" ht="62.25">
      <c r="A107" s="186" t="s">
        <v>27</v>
      </c>
      <c r="B107" s="126" t="s">
        <v>283</v>
      </c>
      <c r="C107" s="125"/>
      <c r="D107" s="298">
        <f>D108</f>
        <v>8527962</v>
      </c>
    </row>
    <row r="108" spans="1:4" ht="15">
      <c r="A108" s="115" t="s">
        <v>327</v>
      </c>
      <c r="B108" s="128" t="s">
        <v>283</v>
      </c>
      <c r="C108" s="129">
        <v>300</v>
      </c>
      <c r="D108" s="293">
        <f>'Ведомственная 2019'!G423</f>
        <v>8527962</v>
      </c>
    </row>
    <row r="109" spans="1:4" ht="15">
      <c r="A109" s="123" t="s">
        <v>284</v>
      </c>
      <c r="B109" s="126" t="s">
        <v>498</v>
      </c>
      <c r="C109" s="129"/>
      <c r="D109" s="290">
        <f>D110+D112+D114</f>
        <v>3726177.62</v>
      </c>
    </row>
    <row r="110" spans="1:4" ht="51" customHeight="1">
      <c r="A110" s="123" t="s">
        <v>755</v>
      </c>
      <c r="B110" s="112" t="s">
        <v>756</v>
      </c>
      <c r="C110" s="119"/>
      <c r="D110" s="290">
        <f>D111</f>
        <v>244209</v>
      </c>
    </row>
    <row r="111" spans="1:4" ht="30.75">
      <c r="A111" s="115" t="s">
        <v>55</v>
      </c>
      <c r="B111" s="114" t="s">
        <v>756</v>
      </c>
      <c r="C111" s="116">
        <v>600</v>
      </c>
      <c r="D111" s="293">
        <f>'Ведомственная 2019'!G372</f>
        <v>244209</v>
      </c>
    </row>
    <row r="112" spans="1:4" ht="46.5">
      <c r="A112" s="123" t="s">
        <v>523</v>
      </c>
      <c r="B112" s="126" t="s">
        <v>12</v>
      </c>
      <c r="C112" s="129"/>
      <c r="D112" s="290">
        <f>D113</f>
        <v>2290652</v>
      </c>
    </row>
    <row r="113" spans="1:4" ht="30.75">
      <c r="A113" s="115" t="s">
        <v>55</v>
      </c>
      <c r="B113" s="128" t="s">
        <v>12</v>
      </c>
      <c r="C113" s="129">
        <v>600</v>
      </c>
      <c r="D113" s="293">
        <f>'Ведомственная 2019'!G374</f>
        <v>2290652</v>
      </c>
    </row>
    <row r="114" spans="1:4" ht="30.75">
      <c r="A114" s="238" t="s">
        <v>797</v>
      </c>
      <c r="B114" s="112" t="s">
        <v>796</v>
      </c>
      <c r="C114" s="119"/>
      <c r="D114" s="290">
        <f>D115</f>
        <v>1191316.62</v>
      </c>
    </row>
    <row r="115" spans="1:4" ht="30.75">
      <c r="A115" s="239" t="s">
        <v>55</v>
      </c>
      <c r="B115" s="114" t="s">
        <v>796</v>
      </c>
      <c r="C115" s="116">
        <v>600</v>
      </c>
      <c r="D115" s="293">
        <f>'Ведомственная 2019'!G376</f>
        <v>1191316.62</v>
      </c>
    </row>
    <row r="116" spans="1:4" ht="15">
      <c r="A116" s="123" t="s">
        <v>285</v>
      </c>
      <c r="B116" s="126" t="s">
        <v>499</v>
      </c>
      <c r="C116" s="129"/>
      <c r="D116" s="290">
        <f>D117+D119+D121</f>
        <v>2712680</v>
      </c>
    </row>
    <row r="117" spans="1:4" ht="30.75">
      <c r="A117" s="123" t="s">
        <v>757</v>
      </c>
      <c r="B117" s="112" t="s">
        <v>758</v>
      </c>
      <c r="C117" s="119"/>
      <c r="D117" s="290">
        <f>D118</f>
        <v>355729</v>
      </c>
    </row>
    <row r="118" spans="1:4" ht="30.75">
      <c r="A118" s="115" t="s">
        <v>55</v>
      </c>
      <c r="B118" s="114" t="s">
        <v>758</v>
      </c>
      <c r="C118" s="124">
        <v>600</v>
      </c>
      <c r="D118" s="293">
        <f>'Ведомственная 2019'!G379</f>
        <v>355729</v>
      </c>
    </row>
    <row r="119" spans="1:4" ht="30.75">
      <c r="A119" s="123" t="s">
        <v>286</v>
      </c>
      <c r="B119" s="112" t="s">
        <v>287</v>
      </c>
      <c r="C119" s="125"/>
      <c r="D119" s="298">
        <f>D120</f>
        <v>2324544</v>
      </c>
    </row>
    <row r="120" spans="1:4" ht="30.75">
      <c r="A120" s="115" t="s">
        <v>55</v>
      </c>
      <c r="B120" s="114" t="s">
        <v>287</v>
      </c>
      <c r="C120" s="124">
        <v>600</v>
      </c>
      <c r="D120" s="293">
        <f>'Ведомственная 2019'!G381</f>
        <v>2324544</v>
      </c>
    </row>
    <row r="121" spans="1:4" ht="30.75">
      <c r="A121" s="107" t="s">
        <v>773</v>
      </c>
      <c r="B121" s="112" t="s">
        <v>772</v>
      </c>
      <c r="C121" s="125"/>
      <c r="D121" s="290">
        <f>D122</f>
        <v>32407</v>
      </c>
    </row>
    <row r="122" spans="1:4" ht="30.75">
      <c r="A122" s="239" t="s">
        <v>55</v>
      </c>
      <c r="B122" s="114" t="s">
        <v>772</v>
      </c>
      <c r="C122" s="124">
        <v>600</v>
      </c>
      <c r="D122" s="293">
        <f>'Ведомственная 2019'!G383</f>
        <v>32407</v>
      </c>
    </row>
    <row r="123" spans="1:4" ht="15">
      <c r="A123" s="238" t="s">
        <v>705</v>
      </c>
      <c r="B123" s="112" t="s">
        <v>703</v>
      </c>
      <c r="C123" s="119"/>
      <c r="D123" s="290">
        <f>D124+D126</f>
        <v>1305010</v>
      </c>
    </row>
    <row r="124" spans="1:4" ht="38.25" customHeight="1">
      <c r="A124" s="238" t="s">
        <v>760</v>
      </c>
      <c r="B124" s="112" t="s">
        <v>759</v>
      </c>
      <c r="C124" s="119"/>
      <c r="D124" s="290">
        <f>D125</f>
        <v>513951</v>
      </c>
    </row>
    <row r="125" spans="1:4" ht="30.75">
      <c r="A125" s="239" t="s">
        <v>55</v>
      </c>
      <c r="B125" s="114" t="s">
        <v>759</v>
      </c>
      <c r="C125" s="124">
        <v>600</v>
      </c>
      <c r="D125" s="293">
        <f>'Ведомственная 2019'!G386</f>
        <v>513951</v>
      </c>
    </row>
    <row r="126" spans="1:4" ht="46.5">
      <c r="A126" s="238" t="s">
        <v>706</v>
      </c>
      <c r="B126" s="112" t="s">
        <v>704</v>
      </c>
      <c r="C126" s="125"/>
      <c r="D126" s="290">
        <f>D127</f>
        <v>791059</v>
      </c>
    </row>
    <row r="127" spans="1:4" ht="30.75">
      <c r="A127" s="239" t="s">
        <v>55</v>
      </c>
      <c r="B127" s="114" t="s">
        <v>704</v>
      </c>
      <c r="C127" s="124">
        <v>600</v>
      </c>
      <c r="D127" s="293">
        <f>'Ведомственная 2019'!G388</f>
        <v>791059</v>
      </c>
    </row>
    <row r="128" spans="1:4" ht="46.5">
      <c r="A128" s="172" t="s">
        <v>620</v>
      </c>
      <c r="B128" s="112" t="s">
        <v>460</v>
      </c>
      <c r="C128" s="125"/>
      <c r="D128" s="298">
        <f>D129</f>
        <v>4415441</v>
      </c>
    </row>
    <row r="129" spans="1:4" ht="30.75">
      <c r="A129" s="172" t="s">
        <v>288</v>
      </c>
      <c r="B129" s="112" t="s">
        <v>500</v>
      </c>
      <c r="C129" s="125"/>
      <c r="D129" s="298">
        <f>D130</f>
        <v>4415441</v>
      </c>
    </row>
    <row r="130" spans="1:4" ht="15">
      <c r="A130" s="115" t="s">
        <v>192</v>
      </c>
      <c r="B130" s="170" t="s">
        <v>289</v>
      </c>
      <c r="C130" s="125"/>
      <c r="D130" s="298">
        <f>D131+D132</f>
        <v>4415441</v>
      </c>
    </row>
    <row r="131" spans="1:4" ht="46.5">
      <c r="A131" s="115" t="s">
        <v>54</v>
      </c>
      <c r="B131" s="166" t="s">
        <v>289</v>
      </c>
      <c r="C131" s="129">
        <v>100</v>
      </c>
      <c r="D131" s="293">
        <f>'Ведомственная 2019'!G394</f>
        <v>4157941</v>
      </c>
    </row>
    <row r="132" spans="1:4" ht="18.75" customHeight="1">
      <c r="A132" s="115" t="s">
        <v>185</v>
      </c>
      <c r="B132" s="166" t="s">
        <v>289</v>
      </c>
      <c r="C132" s="129">
        <v>200</v>
      </c>
      <c r="D132" s="293">
        <f>'Ведомственная 2019'!G395</f>
        <v>257500</v>
      </c>
    </row>
    <row r="133" spans="1:4" ht="30.75">
      <c r="A133" s="107" t="s">
        <v>597</v>
      </c>
      <c r="B133" s="117" t="s">
        <v>435</v>
      </c>
      <c r="C133" s="125"/>
      <c r="D133" s="290">
        <f>D134</f>
        <v>230000</v>
      </c>
    </row>
    <row r="134" spans="1:4" ht="53.25" customHeight="1">
      <c r="A134" s="107" t="s">
        <v>598</v>
      </c>
      <c r="B134" s="112" t="s">
        <v>473</v>
      </c>
      <c r="C134" s="125"/>
      <c r="D134" s="290">
        <f>D135</f>
        <v>230000</v>
      </c>
    </row>
    <row r="135" spans="1:4" ht="46.5">
      <c r="A135" s="107" t="s">
        <v>145</v>
      </c>
      <c r="B135" s="112" t="s">
        <v>479</v>
      </c>
      <c r="C135" s="125"/>
      <c r="D135" s="290">
        <f>D136+D138</f>
        <v>230000</v>
      </c>
    </row>
    <row r="136" spans="1:4" ht="15">
      <c r="A136" s="115" t="s">
        <v>352</v>
      </c>
      <c r="B136" s="114" t="s">
        <v>353</v>
      </c>
      <c r="C136" s="124"/>
      <c r="D136" s="293">
        <f>D137</f>
        <v>115000</v>
      </c>
    </row>
    <row r="137" spans="1:4" ht="18.75" customHeight="1">
      <c r="A137" s="115" t="s">
        <v>185</v>
      </c>
      <c r="B137" s="114" t="s">
        <v>353</v>
      </c>
      <c r="C137" s="124">
        <v>200</v>
      </c>
      <c r="D137" s="293">
        <f>'Ведомственная 2019'!G78</f>
        <v>115000</v>
      </c>
    </row>
    <row r="138" spans="1:4" ht="15">
      <c r="A138" s="115" t="s">
        <v>146</v>
      </c>
      <c r="B138" s="114" t="s">
        <v>147</v>
      </c>
      <c r="C138" s="124"/>
      <c r="D138" s="293">
        <f>D139</f>
        <v>115000</v>
      </c>
    </row>
    <row r="139" spans="1:4" ht="18.75" customHeight="1">
      <c r="A139" s="115" t="s">
        <v>185</v>
      </c>
      <c r="B139" s="114" t="s">
        <v>147</v>
      </c>
      <c r="C139" s="124">
        <v>200</v>
      </c>
      <c r="D139" s="293">
        <f>'Ведомственная 2019'!G80</f>
        <v>115000</v>
      </c>
    </row>
    <row r="140" spans="1:4" ht="50.25" customHeight="1">
      <c r="A140" s="146" t="s">
        <v>682</v>
      </c>
      <c r="B140" s="117" t="s">
        <v>678</v>
      </c>
      <c r="C140" s="124"/>
      <c r="D140" s="290">
        <f>D141</f>
        <v>1708179.2</v>
      </c>
    </row>
    <row r="141" spans="1:4" ht="69" customHeight="1">
      <c r="A141" s="146" t="s">
        <v>683</v>
      </c>
      <c r="B141" s="117" t="s">
        <v>679</v>
      </c>
      <c r="C141" s="124"/>
      <c r="D141" s="290">
        <f>D142+D149</f>
        <v>1708179.2</v>
      </c>
    </row>
    <row r="142" spans="1:4" ht="48.75" customHeight="1">
      <c r="A142" s="146" t="s">
        <v>743</v>
      </c>
      <c r="B142" s="117" t="s">
        <v>742</v>
      </c>
      <c r="C142" s="124"/>
      <c r="D142" s="290">
        <f>D143+D145+D147</f>
        <v>152003</v>
      </c>
    </row>
    <row r="143" spans="1:4" ht="33" customHeight="1">
      <c r="A143" s="146" t="s">
        <v>744</v>
      </c>
      <c r="B143" s="117" t="s">
        <v>746</v>
      </c>
      <c r="C143" s="124"/>
      <c r="D143" s="290">
        <f>D144</f>
        <v>48652</v>
      </c>
    </row>
    <row r="144" spans="1:4" ht="18" customHeight="1">
      <c r="A144" s="145" t="s">
        <v>185</v>
      </c>
      <c r="B144" s="134" t="s">
        <v>746</v>
      </c>
      <c r="C144" s="124">
        <v>200</v>
      </c>
      <c r="D144" s="293">
        <f>'Ведомственная 2019'!G197</f>
        <v>48652</v>
      </c>
    </row>
    <row r="145" spans="1:4" ht="33" customHeight="1">
      <c r="A145" s="146" t="s">
        <v>745</v>
      </c>
      <c r="B145" s="117" t="s">
        <v>747</v>
      </c>
      <c r="C145" s="124"/>
      <c r="D145" s="290">
        <f>D146</f>
        <v>20851</v>
      </c>
    </row>
    <row r="146" spans="1:4" ht="18" customHeight="1">
      <c r="A146" s="145" t="s">
        <v>185</v>
      </c>
      <c r="B146" s="134" t="s">
        <v>747</v>
      </c>
      <c r="C146" s="124">
        <v>200</v>
      </c>
      <c r="D146" s="293">
        <f>'Ведомственная 2019'!G199</f>
        <v>20851</v>
      </c>
    </row>
    <row r="147" spans="1:4" ht="36" customHeight="1">
      <c r="A147" s="238" t="s">
        <v>751</v>
      </c>
      <c r="B147" s="117" t="s">
        <v>750</v>
      </c>
      <c r="C147" s="125"/>
      <c r="D147" s="290">
        <f>D148</f>
        <v>82500</v>
      </c>
    </row>
    <row r="148" spans="1:4" ht="18" customHeight="1">
      <c r="A148" s="239" t="s">
        <v>185</v>
      </c>
      <c r="B148" s="134" t="s">
        <v>750</v>
      </c>
      <c r="C148" s="116">
        <v>200</v>
      </c>
      <c r="D148" s="293">
        <f>'Ведомственная 2019'!G85</f>
        <v>82500</v>
      </c>
    </row>
    <row r="149" spans="1:4" ht="36" customHeight="1">
      <c r="A149" s="146" t="s">
        <v>680</v>
      </c>
      <c r="B149" s="117" t="s">
        <v>681</v>
      </c>
      <c r="C149" s="124"/>
      <c r="D149" s="290">
        <f>D150+D152</f>
        <v>1556176.2</v>
      </c>
    </row>
    <row r="150" spans="1:4" ht="36" customHeight="1">
      <c r="A150" s="146" t="s">
        <v>775</v>
      </c>
      <c r="B150" s="117" t="s">
        <v>774</v>
      </c>
      <c r="C150" s="124"/>
      <c r="D150" s="290">
        <f>D151</f>
        <v>1320107</v>
      </c>
    </row>
    <row r="151" spans="1:4" ht="36" customHeight="1">
      <c r="A151" s="121" t="s">
        <v>670</v>
      </c>
      <c r="B151" s="134" t="s">
        <v>774</v>
      </c>
      <c r="C151" s="124">
        <v>400</v>
      </c>
      <c r="D151" s="293">
        <f>'Ведомственная 2019'!G211</f>
        <v>1320107</v>
      </c>
    </row>
    <row r="152" spans="1:4" ht="33" customHeight="1">
      <c r="A152" s="146" t="s">
        <v>749</v>
      </c>
      <c r="B152" s="112" t="s">
        <v>748</v>
      </c>
      <c r="C152" s="124"/>
      <c r="D152" s="290">
        <f>D153</f>
        <v>236069.2</v>
      </c>
    </row>
    <row r="153" spans="1:4" ht="18.75" customHeight="1">
      <c r="A153" s="145" t="s">
        <v>185</v>
      </c>
      <c r="B153" s="114" t="s">
        <v>748</v>
      </c>
      <c r="C153" s="124">
        <v>200</v>
      </c>
      <c r="D153" s="293">
        <f>'Ведомственная 2019'!G213</f>
        <v>236069.2</v>
      </c>
    </row>
    <row r="154" spans="1:4" ht="46.5">
      <c r="A154" s="172" t="s">
        <v>652</v>
      </c>
      <c r="B154" s="117" t="s">
        <v>446</v>
      </c>
      <c r="C154" s="125"/>
      <c r="D154" s="298">
        <f>D155+D163+D170</f>
        <v>3570170</v>
      </c>
    </row>
    <row r="155" spans="1:4" ht="62.25">
      <c r="A155" s="107" t="s">
        <v>622</v>
      </c>
      <c r="B155" s="126" t="s">
        <v>459</v>
      </c>
      <c r="C155" s="125"/>
      <c r="D155" s="298">
        <f>D156+D160</f>
        <v>145000</v>
      </c>
    </row>
    <row r="156" spans="1:4" ht="30.75">
      <c r="A156" s="123" t="s">
        <v>236</v>
      </c>
      <c r="B156" s="126" t="s">
        <v>501</v>
      </c>
      <c r="C156" s="125"/>
      <c r="D156" s="298">
        <f>D157</f>
        <v>93000</v>
      </c>
    </row>
    <row r="157" spans="1:4" ht="15">
      <c r="A157" s="115" t="s">
        <v>22</v>
      </c>
      <c r="B157" s="128" t="s">
        <v>237</v>
      </c>
      <c r="C157" s="124"/>
      <c r="D157" s="301">
        <f>D158+D159</f>
        <v>93000</v>
      </c>
    </row>
    <row r="158" spans="1:4" ht="18.75" customHeight="1">
      <c r="A158" s="115" t="s">
        <v>185</v>
      </c>
      <c r="B158" s="128" t="s">
        <v>237</v>
      </c>
      <c r="C158" s="129">
        <v>200</v>
      </c>
      <c r="D158" s="293">
        <f>'Ведомственная 2019'!G234</f>
        <v>50000</v>
      </c>
    </row>
    <row r="159" spans="1:4" ht="15">
      <c r="A159" s="115" t="s">
        <v>327</v>
      </c>
      <c r="B159" s="128" t="s">
        <v>237</v>
      </c>
      <c r="C159" s="116">
        <v>300</v>
      </c>
      <c r="D159" s="293">
        <f>'Ведомственная 2019'!G235</f>
        <v>43000</v>
      </c>
    </row>
    <row r="160" spans="1:4" ht="46.5">
      <c r="A160" s="123" t="s">
        <v>392</v>
      </c>
      <c r="B160" s="126" t="s">
        <v>502</v>
      </c>
      <c r="C160" s="116"/>
      <c r="D160" s="290">
        <f>D161</f>
        <v>52000</v>
      </c>
    </row>
    <row r="161" spans="1:4" ht="15">
      <c r="A161" s="115" t="s">
        <v>22</v>
      </c>
      <c r="B161" s="128" t="s">
        <v>238</v>
      </c>
      <c r="C161" s="116"/>
      <c r="D161" s="293">
        <f>D162</f>
        <v>52000</v>
      </c>
    </row>
    <row r="162" spans="1:4" ht="18.75" customHeight="1">
      <c r="A162" s="115" t="s">
        <v>185</v>
      </c>
      <c r="B162" s="128" t="s">
        <v>238</v>
      </c>
      <c r="C162" s="116">
        <v>200</v>
      </c>
      <c r="D162" s="293">
        <f>'Ведомственная 2019'!G238</f>
        <v>52000</v>
      </c>
    </row>
    <row r="163" spans="1:4" ht="78">
      <c r="A163" s="107" t="s">
        <v>635</v>
      </c>
      <c r="B163" s="112" t="s">
        <v>449</v>
      </c>
      <c r="C163" s="125"/>
      <c r="D163" s="298">
        <f>D164+D167</f>
        <v>254900</v>
      </c>
    </row>
    <row r="164" spans="1:4" ht="46.5">
      <c r="A164" s="123" t="s">
        <v>393</v>
      </c>
      <c r="B164" s="112" t="s">
        <v>515</v>
      </c>
      <c r="C164" s="125"/>
      <c r="D164" s="298">
        <f>D165</f>
        <v>244900</v>
      </c>
    </row>
    <row r="165" spans="1:4" ht="46.5">
      <c r="A165" s="115" t="s">
        <v>302</v>
      </c>
      <c r="B165" s="114" t="s">
        <v>261</v>
      </c>
      <c r="C165" s="124"/>
      <c r="D165" s="301">
        <f>D166</f>
        <v>244900</v>
      </c>
    </row>
    <row r="166" spans="1:4" ht="18.75" customHeight="1">
      <c r="A166" s="115" t="s">
        <v>185</v>
      </c>
      <c r="B166" s="114" t="s">
        <v>261</v>
      </c>
      <c r="C166" s="129">
        <v>200</v>
      </c>
      <c r="D166" s="293">
        <f>'Ведомственная 2019'!G292</f>
        <v>244900</v>
      </c>
    </row>
    <row r="167" spans="1:4" ht="30.75">
      <c r="A167" s="123" t="s">
        <v>400</v>
      </c>
      <c r="B167" s="112" t="s">
        <v>516</v>
      </c>
      <c r="C167" s="129"/>
      <c r="D167" s="290">
        <f>D168</f>
        <v>10000</v>
      </c>
    </row>
    <row r="168" spans="1:4" ht="46.5">
      <c r="A168" s="115" t="s">
        <v>302</v>
      </c>
      <c r="B168" s="114" t="s">
        <v>399</v>
      </c>
      <c r="C168" s="129"/>
      <c r="D168" s="293">
        <f>D169</f>
        <v>10000</v>
      </c>
    </row>
    <row r="169" spans="1:4" ht="18.75" customHeight="1">
      <c r="A169" s="115" t="s">
        <v>185</v>
      </c>
      <c r="B169" s="114" t="s">
        <v>399</v>
      </c>
      <c r="C169" s="129">
        <v>200</v>
      </c>
      <c r="D169" s="293">
        <f>'Ведомственная 2019'!G295</f>
        <v>10000</v>
      </c>
    </row>
    <row r="170" spans="1:4" ht="62.25">
      <c r="A170" s="172" t="s">
        <v>623</v>
      </c>
      <c r="B170" s="112" t="s">
        <v>458</v>
      </c>
      <c r="C170" s="125"/>
      <c r="D170" s="298">
        <f>D171</f>
        <v>3170270</v>
      </c>
    </row>
    <row r="171" spans="1:4" ht="30.75">
      <c r="A171" s="107" t="s">
        <v>239</v>
      </c>
      <c r="B171" s="112" t="s">
        <v>503</v>
      </c>
      <c r="C171" s="125"/>
      <c r="D171" s="298">
        <f>D172+D177+D174+D180</f>
        <v>3170270</v>
      </c>
    </row>
    <row r="172" spans="1:4" ht="18.75" customHeight="1">
      <c r="A172" s="107" t="s">
        <v>192</v>
      </c>
      <c r="B172" s="112" t="s">
        <v>253</v>
      </c>
      <c r="C172" s="119"/>
      <c r="D172" s="290">
        <f>D173</f>
        <v>2199379</v>
      </c>
    </row>
    <row r="173" spans="1:4" ht="30.75">
      <c r="A173" s="115" t="s">
        <v>55</v>
      </c>
      <c r="B173" s="114" t="s">
        <v>253</v>
      </c>
      <c r="C173" s="116">
        <v>600</v>
      </c>
      <c r="D173" s="293">
        <f>'Ведомственная 2019'!G401</f>
        <v>2199379</v>
      </c>
    </row>
    <row r="174" spans="1:4" ht="15">
      <c r="A174" s="146" t="s">
        <v>753</v>
      </c>
      <c r="B174" s="112" t="s">
        <v>754</v>
      </c>
      <c r="C174" s="116"/>
      <c r="D174" s="290">
        <f>D175+D176</f>
        <v>336955</v>
      </c>
    </row>
    <row r="175" spans="1:4" ht="15">
      <c r="A175" s="115" t="s">
        <v>327</v>
      </c>
      <c r="B175" s="114" t="s">
        <v>754</v>
      </c>
      <c r="C175" s="129">
        <v>300</v>
      </c>
      <c r="D175" s="293">
        <f>'Ведомственная 2019'!G244</f>
        <v>187716</v>
      </c>
    </row>
    <row r="176" spans="1:4" ht="30.75">
      <c r="A176" s="115" t="s">
        <v>55</v>
      </c>
      <c r="B176" s="114" t="s">
        <v>754</v>
      </c>
      <c r="C176" s="124">
        <v>600</v>
      </c>
      <c r="D176" s="293">
        <f>'Ведомственная 2019'!G403</f>
        <v>149239</v>
      </c>
    </row>
    <row r="177" spans="1:4" ht="15">
      <c r="A177" s="107" t="s">
        <v>240</v>
      </c>
      <c r="B177" s="112" t="s">
        <v>242</v>
      </c>
      <c r="C177" s="187"/>
      <c r="D177" s="290">
        <f>D178+D179</f>
        <v>603936</v>
      </c>
    </row>
    <row r="178" spans="1:4" ht="15">
      <c r="A178" s="115" t="s">
        <v>327</v>
      </c>
      <c r="B178" s="114" t="s">
        <v>242</v>
      </c>
      <c r="C178" s="129">
        <v>300</v>
      </c>
      <c r="D178" s="293">
        <f>'Ведомственная 2019'!G246</f>
        <v>336655</v>
      </c>
    </row>
    <row r="179" spans="1:4" ht="30.75">
      <c r="A179" s="115" t="s">
        <v>55</v>
      </c>
      <c r="B179" s="114" t="s">
        <v>242</v>
      </c>
      <c r="C179" s="124">
        <v>600</v>
      </c>
      <c r="D179" s="293">
        <f>'Ведомственная 2019'!G405</f>
        <v>267281</v>
      </c>
    </row>
    <row r="180" spans="1:4" ht="16.5" customHeight="1">
      <c r="A180" s="107" t="s">
        <v>256</v>
      </c>
      <c r="B180" s="109" t="s">
        <v>241</v>
      </c>
      <c r="C180" s="125"/>
      <c r="D180" s="290">
        <f>D181</f>
        <v>30000</v>
      </c>
    </row>
    <row r="181" spans="1:4" ht="16.5" customHeight="1">
      <c r="A181" s="115" t="s">
        <v>185</v>
      </c>
      <c r="B181" s="106" t="s">
        <v>241</v>
      </c>
      <c r="C181" s="150">
        <v>200</v>
      </c>
      <c r="D181" s="293">
        <f>'Ведомственная 2019'!G242</f>
        <v>30000</v>
      </c>
    </row>
    <row r="182" spans="1:4" ht="30.75">
      <c r="A182" s="107" t="s">
        <v>599</v>
      </c>
      <c r="B182" s="140" t="s">
        <v>436</v>
      </c>
      <c r="C182" s="127"/>
      <c r="D182" s="290">
        <f>D183</f>
        <v>45000</v>
      </c>
    </row>
    <row r="183" spans="1:4" ht="46.5">
      <c r="A183" s="107" t="s">
        <v>600</v>
      </c>
      <c r="B183" s="126" t="s">
        <v>472</v>
      </c>
      <c r="C183" s="127"/>
      <c r="D183" s="290">
        <f>D184</f>
        <v>45000</v>
      </c>
    </row>
    <row r="184" spans="1:4" ht="46.5">
      <c r="A184" s="118" t="s">
        <v>34</v>
      </c>
      <c r="B184" s="126" t="s">
        <v>480</v>
      </c>
      <c r="C184" s="127"/>
      <c r="D184" s="290">
        <f>D185</f>
        <v>45000</v>
      </c>
    </row>
    <row r="185" spans="1:4" ht="15">
      <c r="A185" s="115" t="s">
        <v>221</v>
      </c>
      <c r="B185" s="128" t="s">
        <v>222</v>
      </c>
      <c r="C185" s="129"/>
      <c r="D185" s="293">
        <f>D186</f>
        <v>45000</v>
      </c>
    </row>
    <row r="186" spans="1:4" ht="18.75" customHeight="1">
      <c r="A186" s="115" t="s">
        <v>185</v>
      </c>
      <c r="B186" s="128" t="s">
        <v>222</v>
      </c>
      <c r="C186" s="129">
        <v>200</v>
      </c>
      <c r="D186" s="293">
        <f>'Ведомственная 2019'!G90</f>
        <v>45000</v>
      </c>
    </row>
    <row r="187" spans="1:4" ht="30.75">
      <c r="A187" s="169" t="s">
        <v>601</v>
      </c>
      <c r="B187" s="117" t="s">
        <v>437</v>
      </c>
      <c r="C187" s="125"/>
      <c r="D187" s="298">
        <f>D188</f>
        <v>289309</v>
      </c>
    </row>
    <row r="188" spans="1:4" ht="62.25">
      <c r="A188" s="169" t="s">
        <v>653</v>
      </c>
      <c r="B188" s="112" t="s">
        <v>471</v>
      </c>
      <c r="C188" s="125"/>
      <c r="D188" s="298">
        <f>D189</f>
        <v>289309</v>
      </c>
    </row>
    <row r="189" spans="1:4" ht="30.75">
      <c r="A189" s="123" t="s">
        <v>223</v>
      </c>
      <c r="B189" s="112" t="s">
        <v>481</v>
      </c>
      <c r="C189" s="125"/>
      <c r="D189" s="298">
        <f>D190</f>
        <v>289309</v>
      </c>
    </row>
    <row r="190" spans="1:4" ht="15">
      <c r="A190" s="185" t="s">
        <v>2</v>
      </c>
      <c r="B190" s="128" t="s">
        <v>224</v>
      </c>
      <c r="C190" s="124"/>
      <c r="D190" s="301">
        <f>D191+D192</f>
        <v>289309</v>
      </c>
    </row>
    <row r="191" spans="1:4" ht="46.5">
      <c r="A191" s="115" t="s">
        <v>54</v>
      </c>
      <c r="B191" s="128" t="s">
        <v>224</v>
      </c>
      <c r="C191" s="129">
        <v>100</v>
      </c>
      <c r="D191" s="293">
        <f>'Ведомственная 2019'!G95</f>
        <v>262553</v>
      </c>
    </row>
    <row r="192" spans="1:4" ht="18.75" customHeight="1">
      <c r="A192" s="115" t="s">
        <v>185</v>
      </c>
      <c r="B192" s="128" t="s">
        <v>224</v>
      </c>
      <c r="C192" s="129">
        <v>200</v>
      </c>
      <c r="D192" s="293">
        <f>'Ведомственная 2019'!G96</f>
        <v>26756</v>
      </c>
    </row>
    <row r="193" spans="1:4" ht="46.5">
      <c r="A193" s="107" t="s">
        <v>654</v>
      </c>
      <c r="B193" s="112" t="s">
        <v>443</v>
      </c>
      <c r="C193" s="125"/>
      <c r="D193" s="298">
        <f>D194+D202</f>
        <v>13189833.18</v>
      </c>
    </row>
    <row r="194" spans="1:4" ht="62.25">
      <c r="A194" s="107" t="s">
        <v>655</v>
      </c>
      <c r="B194" s="112" t="s">
        <v>464</v>
      </c>
      <c r="C194" s="125"/>
      <c r="D194" s="298">
        <f>D195</f>
        <v>12239833.18</v>
      </c>
    </row>
    <row r="195" spans="1:4" ht="46.5">
      <c r="A195" s="123" t="s">
        <v>234</v>
      </c>
      <c r="B195" s="112" t="s">
        <v>491</v>
      </c>
      <c r="C195" s="125"/>
      <c r="D195" s="298">
        <f>D196+D198+D200</f>
        <v>12239833.18</v>
      </c>
    </row>
    <row r="196" spans="1:4" ht="30.75">
      <c r="A196" s="123" t="s">
        <v>668</v>
      </c>
      <c r="B196" s="112" t="s">
        <v>669</v>
      </c>
      <c r="C196" s="125"/>
      <c r="D196" s="298">
        <f>D197</f>
        <v>1662055.5</v>
      </c>
    </row>
    <row r="197" spans="1:4" ht="15">
      <c r="A197" s="121" t="s">
        <v>670</v>
      </c>
      <c r="B197" s="114" t="s">
        <v>669</v>
      </c>
      <c r="C197" s="124">
        <v>400</v>
      </c>
      <c r="D197" s="301">
        <f>'Ведомственная 2019'!G167</f>
        <v>1662055.5</v>
      </c>
    </row>
    <row r="198" spans="1:4" ht="30.75">
      <c r="A198" s="107" t="s">
        <v>14</v>
      </c>
      <c r="B198" s="126" t="s">
        <v>235</v>
      </c>
      <c r="C198" s="125"/>
      <c r="D198" s="298">
        <f>D199</f>
        <v>10553277.68</v>
      </c>
    </row>
    <row r="199" spans="1:4" ht="21" customHeight="1">
      <c r="A199" s="115" t="s">
        <v>185</v>
      </c>
      <c r="B199" s="128" t="s">
        <v>235</v>
      </c>
      <c r="C199" s="124">
        <v>200</v>
      </c>
      <c r="D199" s="293">
        <f>'Ведомственная 2019'!G169</f>
        <v>10553277.68</v>
      </c>
    </row>
    <row r="200" spans="1:4" ht="36" customHeight="1">
      <c r="A200" s="199" t="s">
        <v>675</v>
      </c>
      <c r="B200" s="112" t="s">
        <v>674</v>
      </c>
      <c r="C200" s="124"/>
      <c r="D200" s="290">
        <f>D201</f>
        <v>24500</v>
      </c>
    </row>
    <row r="201" spans="1:4" ht="21" customHeight="1">
      <c r="A201" s="145" t="s">
        <v>185</v>
      </c>
      <c r="B201" s="114" t="s">
        <v>674</v>
      </c>
      <c r="C201" s="124">
        <v>200</v>
      </c>
      <c r="D201" s="293">
        <f>'Ведомственная 2019'!G204</f>
        <v>24500</v>
      </c>
    </row>
    <row r="202" spans="1:4" ht="62.25">
      <c r="A202" s="107" t="s">
        <v>615</v>
      </c>
      <c r="B202" s="140" t="s">
        <v>463</v>
      </c>
      <c r="C202" s="124"/>
      <c r="D202" s="290">
        <f>D203</f>
        <v>950000</v>
      </c>
    </row>
    <row r="203" spans="1:4" ht="30.75">
      <c r="A203" s="107" t="s">
        <v>149</v>
      </c>
      <c r="B203" s="112" t="s">
        <v>492</v>
      </c>
      <c r="C203" s="124"/>
      <c r="D203" s="290">
        <f>D204+D206</f>
        <v>950000</v>
      </c>
    </row>
    <row r="204" spans="1:4" ht="30.75">
      <c r="A204" s="115" t="s">
        <v>150</v>
      </c>
      <c r="B204" s="128" t="s">
        <v>151</v>
      </c>
      <c r="C204" s="124"/>
      <c r="D204" s="293">
        <f>D205</f>
        <v>350000</v>
      </c>
    </row>
    <row r="205" spans="1:4" ht="21.75" customHeight="1">
      <c r="A205" s="115" t="s">
        <v>185</v>
      </c>
      <c r="B205" s="128" t="s">
        <v>151</v>
      </c>
      <c r="C205" s="124">
        <v>200</v>
      </c>
      <c r="D205" s="293">
        <f>'Ведомственная 2019'!G173</f>
        <v>350000</v>
      </c>
    </row>
    <row r="206" spans="1:4" ht="21.75" customHeight="1">
      <c r="A206" s="238" t="s">
        <v>672</v>
      </c>
      <c r="B206" s="126" t="s">
        <v>671</v>
      </c>
      <c r="C206" s="125"/>
      <c r="D206" s="290">
        <f>D207</f>
        <v>600000</v>
      </c>
    </row>
    <row r="207" spans="1:4" ht="22.5" customHeight="1">
      <c r="A207" s="239" t="s">
        <v>185</v>
      </c>
      <c r="B207" s="128" t="s">
        <v>671</v>
      </c>
      <c r="C207" s="124">
        <v>200</v>
      </c>
      <c r="D207" s="293">
        <f>'Ведомственная 2019'!G175</f>
        <v>600000</v>
      </c>
    </row>
    <row r="208" spans="1:4" ht="30.75">
      <c r="A208" s="169" t="s">
        <v>633</v>
      </c>
      <c r="B208" s="112" t="s">
        <v>441</v>
      </c>
      <c r="C208" s="125"/>
      <c r="D208" s="298">
        <f>D209+D214</f>
        <v>312200</v>
      </c>
    </row>
    <row r="209" spans="1:4" ht="46.5">
      <c r="A209" s="169" t="s">
        <v>634</v>
      </c>
      <c r="B209" s="112" t="s">
        <v>518</v>
      </c>
      <c r="C209" s="125"/>
      <c r="D209" s="298">
        <f>D210</f>
        <v>292200</v>
      </c>
    </row>
    <row r="210" spans="1:4" ht="30.75">
      <c r="A210" s="169" t="s">
        <v>249</v>
      </c>
      <c r="B210" s="112" t="s">
        <v>521</v>
      </c>
      <c r="C210" s="125"/>
      <c r="D210" s="298">
        <f>D211</f>
        <v>292200</v>
      </c>
    </row>
    <row r="211" spans="1:4" ht="30.75">
      <c r="A211" s="121" t="s">
        <v>354</v>
      </c>
      <c r="B211" s="128" t="s">
        <v>250</v>
      </c>
      <c r="C211" s="124"/>
      <c r="D211" s="301">
        <f>D212+D213</f>
        <v>292200</v>
      </c>
    </row>
    <row r="212" spans="1:4" ht="46.5">
      <c r="A212" s="115" t="s">
        <v>54</v>
      </c>
      <c r="B212" s="128" t="s">
        <v>250</v>
      </c>
      <c r="C212" s="129">
        <v>100</v>
      </c>
      <c r="D212" s="293">
        <f>'Ведомственная 2019'!G284</f>
        <v>290961</v>
      </c>
    </row>
    <row r="213" spans="1:4" ht="18.75" customHeight="1">
      <c r="A213" s="115" t="s">
        <v>185</v>
      </c>
      <c r="B213" s="128" t="s">
        <v>250</v>
      </c>
      <c r="C213" s="129">
        <v>200</v>
      </c>
      <c r="D213" s="293">
        <f>'Ведомственная 2019'!G285</f>
        <v>1239</v>
      </c>
    </row>
    <row r="214" spans="1:4" ht="46.5">
      <c r="A214" s="107" t="s">
        <v>656</v>
      </c>
      <c r="B214" s="126" t="s">
        <v>467</v>
      </c>
      <c r="C214" s="127"/>
      <c r="D214" s="290">
        <f>D215+D218+D221</f>
        <v>20000</v>
      </c>
    </row>
    <row r="215" spans="1:4" ht="30.75">
      <c r="A215" s="107" t="s">
        <v>163</v>
      </c>
      <c r="B215" s="126" t="s">
        <v>486</v>
      </c>
      <c r="C215" s="127"/>
      <c r="D215" s="290">
        <f>D216</f>
        <v>10000</v>
      </c>
    </row>
    <row r="216" spans="1:4" ht="30.75">
      <c r="A216" s="115" t="s">
        <v>307</v>
      </c>
      <c r="B216" s="128" t="s">
        <v>231</v>
      </c>
      <c r="C216" s="129"/>
      <c r="D216" s="293">
        <f>D217</f>
        <v>10000</v>
      </c>
    </row>
    <row r="217" spans="1:4" ht="18.75" customHeight="1">
      <c r="A217" s="115" t="s">
        <v>185</v>
      </c>
      <c r="B217" s="128" t="s">
        <v>231</v>
      </c>
      <c r="C217" s="129">
        <v>200</v>
      </c>
      <c r="D217" s="293">
        <f>'Ведомственная 2019'!G145</f>
        <v>10000</v>
      </c>
    </row>
    <row r="218" spans="1:4" ht="30.75">
      <c r="A218" s="107" t="s">
        <v>230</v>
      </c>
      <c r="B218" s="140" t="s">
        <v>487</v>
      </c>
      <c r="C218" s="127"/>
      <c r="D218" s="290">
        <f>D219</f>
        <v>5000</v>
      </c>
    </row>
    <row r="219" spans="1:4" ht="30.75">
      <c r="A219" s="115" t="s">
        <v>307</v>
      </c>
      <c r="B219" s="114" t="s">
        <v>32</v>
      </c>
      <c r="C219" s="129"/>
      <c r="D219" s="293">
        <f>D220</f>
        <v>5000</v>
      </c>
    </row>
    <row r="220" spans="1:4" ht="18.75" customHeight="1">
      <c r="A220" s="115" t="s">
        <v>185</v>
      </c>
      <c r="B220" s="114" t="s">
        <v>32</v>
      </c>
      <c r="C220" s="129">
        <v>200</v>
      </c>
      <c r="D220" s="293">
        <f>'Ведомственная 2019'!G148</f>
        <v>5000</v>
      </c>
    </row>
    <row r="221" spans="1:4" ht="30.75">
      <c r="A221" s="107" t="s">
        <v>184</v>
      </c>
      <c r="B221" s="117" t="s">
        <v>488</v>
      </c>
      <c r="C221" s="119"/>
      <c r="D221" s="290">
        <f>D222</f>
        <v>5000</v>
      </c>
    </row>
    <row r="222" spans="1:4" ht="30.75">
      <c r="A222" s="115" t="s">
        <v>307</v>
      </c>
      <c r="B222" s="114" t="s">
        <v>183</v>
      </c>
      <c r="C222" s="116"/>
      <c r="D222" s="293">
        <f>D223</f>
        <v>5000</v>
      </c>
    </row>
    <row r="223" spans="1:4" ht="18.75" customHeight="1">
      <c r="A223" s="115" t="s">
        <v>185</v>
      </c>
      <c r="B223" s="114" t="s">
        <v>183</v>
      </c>
      <c r="C223" s="116">
        <v>200</v>
      </c>
      <c r="D223" s="293">
        <f>'Ведомственная 2019'!G151</f>
        <v>5000</v>
      </c>
    </row>
    <row r="224" spans="1:4" ht="46.5">
      <c r="A224" s="172" t="s">
        <v>605</v>
      </c>
      <c r="B224" s="112" t="s">
        <v>440</v>
      </c>
      <c r="C224" s="125"/>
      <c r="D224" s="298">
        <f>D225+D229</f>
        <v>324000</v>
      </c>
    </row>
    <row r="225" spans="1:4" ht="93">
      <c r="A225" s="107" t="s">
        <v>606</v>
      </c>
      <c r="B225" s="117" t="s">
        <v>519</v>
      </c>
      <c r="C225" s="108"/>
      <c r="D225" s="290">
        <f>D226</f>
        <v>40000</v>
      </c>
    </row>
    <row r="226" spans="1:4" ht="30.75">
      <c r="A226" s="118" t="s">
        <v>398</v>
      </c>
      <c r="B226" s="112" t="s">
        <v>520</v>
      </c>
      <c r="C226" s="125"/>
      <c r="D226" s="290">
        <f>D227</f>
        <v>40000</v>
      </c>
    </row>
    <row r="227" spans="1:4" ht="30.75">
      <c r="A227" s="115" t="s">
        <v>59</v>
      </c>
      <c r="B227" s="128" t="s">
        <v>397</v>
      </c>
      <c r="C227" s="135"/>
      <c r="D227" s="293">
        <f>D228</f>
        <v>40000</v>
      </c>
    </row>
    <row r="228" spans="1:4" ht="20.25" customHeight="1">
      <c r="A228" s="115" t="s">
        <v>185</v>
      </c>
      <c r="B228" s="128" t="s">
        <v>397</v>
      </c>
      <c r="C228" s="129">
        <v>200</v>
      </c>
      <c r="D228" s="293">
        <f>'Ведомственная 2019'!G129</f>
        <v>40000</v>
      </c>
    </row>
    <row r="229" spans="1:4" ht="20.25" customHeight="1">
      <c r="A229" s="107" t="s">
        <v>607</v>
      </c>
      <c r="B229" s="112" t="s">
        <v>468</v>
      </c>
      <c r="C229" s="129"/>
      <c r="D229" s="290">
        <f>D230+D233+D236</f>
        <v>284000</v>
      </c>
    </row>
    <row r="230" spans="1:4" ht="30.75">
      <c r="A230" s="123" t="s">
        <v>181</v>
      </c>
      <c r="B230" s="112" t="s">
        <v>483</v>
      </c>
      <c r="C230" s="125"/>
      <c r="D230" s="290">
        <f>D231</f>
        <v>30000</v>
      </c>
    </row>
    <row r="231" spans="1:4" ht="30.75">
      <c r="A231" s="115" t="s">
        <v>59</v>
      </c>
      <c r="B231" s="128" t="s">
        <v>182</v>
      </c>
      <c r="C231" s="135"/>
      <c r="D231" s="293">
        <f>D232</f>
        <v>30000</v>
      </c>
    </row>
    <row r="232" spans="1:4" ht="18" customHeight="1">
      <c r="A232" s="115" t="s">
        <v>185</v>
      </c>
      <c r="B232" s="128" t="s">
        <v>182</v>
      </c>
      <c r="C232" s="129">
        <v>200</v>
      </c>
      <c r="D232" s="293">
        <f>'Ведомственная 2019'!G133</f>
        <v>30000</v>
      </c>
    </row>
    <row r="233" spans="1:4" ht="18" customHeight="1">
      <c r="A233" s="123" t="s">
        <v>228</v>
      </c>
      <c r="B233" s="126" t="s">
        <v>484</v>
      </c>
      <c r="C233" s="129"/>
      <c r="D233" s="290">
        <f>D234</f>
        <v>244000</v>
      </c>
    </row>
    <row r="234" spans="1:4" ht="30.75">
      <c r="A234" s="115" t="s">
        <v>59</v>
      </c>
      <c r="B234" s="128" t="s">
        <v>310</v>
      </c>
      <c r="C234" s="195"/>
      <c r="D234" s="293">
        <f>D235</f>
        <v>244000</v>
      </c>
    </row>
    <row r="235" spans="1:4" ht="18.75" customHeight="1">
      <c r="A235" s="115" t="s">
        <v>185</v>
      </c>
      <c r="B235" s="128" t="s">
        <v>310</v>
      </c>
      <c r="C235" s="129">
        <v>200</v>
      </c>
      <c r="D235" s="293">
        <f>'Ведомственная 2019'!G136</f>
        <v>244000</v>
      </c>
    </row>
    <row r="236" spans="1:4" ht="30.75">
      <c r="A236" s="123" t="s">
        <v>229</v>
      </c>
      <c r="B236" s="126" t="s">
        <v>485</v>
      </c>
      <c r="C236" s="129"/>
      <c r="D236" s="290">
        <f>D237</f>
        <v>10000</v>
      </c>
    </row>
    <row r="237" spans="1:4" ht="30.75">
      <c r="A237" s="115" t="s">
        <v>59</v>
      </c>
      <c r="B237" s="128" t="s">
        <v>311</v>
      </c>
      <c r="C237" s="195"/>
      <c r="D237" s="293">
        <f>D238</f>
        <v>10000</v>
      </c>
    </row>
    <row r="238" spans="1:4" ht="18.75" customHeight="1">
      <c r="A238" s="115" t="s">
        <v>185</v>
      </c>
      <c r="B238" s="128" t="s">
        <v>311</v>
      </c>
      <c r="C238" s="129">
        <v>200</v>
      </c>
      <c r="D238" s="293">
        <f>'Ведомственная 2019'!G139</f>
        <v>10000</v>
      </c>
    </row>
    <row r="239" spans="1:4" ht="46.5">
      <c r="A239" s="172" t="s">
        <v>636</v>
      </c>
      <c r="B239" s="126" t="s">
        <v>429</v>
      </c>
      <c r="C239" s="196"/>
      <c r="D239" s="298">
        <f>D240+D247</f>
        <v>7686971</v>
      </c>
    </row>
    <row r="240" spans="1:4" ht="51.75" customHeight="1">
      <c r="A240" s="169" t="s">
        <v>657</v>
      </c>
      <c r="B240" s="126" t="s">
        <v>448</v>
      </c>
      <c r="C240" s="196"/>
      <c r="D240" s="298">
        <f>D241+D244</f>
        <v>5191331</v>
      </c>
    </row>
    <row r="241" spans="1:4" ht="30.75">
      <c r="A241" s="123" t="s">
        <v>274</v>
      </c>
      <c r="B241" s="126" t="s">
        <v>517</v>
      </c>
      <c r="C241" s="196"/>
      <c r="D241" s="298">
        <f>D242</f>
        <v>4731461</v>
      </c>
    </row>
    <row r="242" spans="1:4" ht="30.75">
      <c r="A242" s="185" t="s">
        <v>257</v>
      </c>
      <c r="B242" s="128" t="s">
        <v>273</v>
      </c>
      <c r="C242" s="195"/>
      <c r="D242" s="301">
        <f>D243</f>
        <v>4731461</v>
      </c>
    </row>
    <row r="243" spans="1:4" ht="15">
      <c r="A243" s="188" t="s">
        <v>326</v>
      </c>
      <c r="B243" s="128" t="s">
        <v>273</v>
      </c>
      <c r="C243" s="129">
        <v>500</v>
      </c>
      <c r="D243" s="293">
        <f>'Ведомственная 2019'!G336</f>
        <v>4731461</v>
      </c>
    </row>
    <row r="244" spans="1:4" ht="54.75" customHeight="1">
      <c r="A244" s="241" t="s">
        <v>685</v>
      </c>
      <c r="B244" s="112" t="s">
        <v>686</v>
      </c>
      <c r="C244" s="119"/>
      <c r="D244" s="290">
        <f>D245</f>
        <v>459870</v>
      </c>
    </row>
    <row r="245" spans="1:4" ht="39" customHeight="1">
      <c r="A245" s="112" t="s">
        <v>687</v>
      </c>
      <c r="B245" s="112" t="s">
        <v>688</v>
      </c>
      <c r="C245" s="119"/>
      <c r="D245" s="290">
        <f>D246</f>
        <v>459870</v>
      </c>
    </row>
    <row r="246" spans="1:4" ht="18" customHeight="1">
      <c r="A246" s="114" t="s">
        <v>326</v>
      </c>
      <c r="B246" s="114" t="s">
        <v>688</v>
      </c>
      <c r="C246" s="116">
        <v>500</v>
      </c>
      <c r="D246" s="293">
        <f>'Ведомственная 2019'!G342</f>
        <v>459870</v>
      </c>
    </row>
    <row r="247" spans="1:4" ht="62.25">
      <c r="A247" s="172" t="s">
        <v>592</v>
      </c>
      <c r="B247" s="126" t="s">
        <v>430</v>
      </c>
      <c r="C247" s="196"/>
      <c r="D247" s="298">
        <f>D248</f>
        <v>2495640</v>
      </c>
    </row>
    <row r="248" spans="1:4" ht="30.75">
      <c r="A248" s="123" t="s">
        <v>394</v>
      </c>
      <c r="B248" s="126" t="s">
        <v>431</v>
      </c>
      <c r="C248" s="196"/>
      <c r="D248" s="298">
        <f>D249</f>
        <v>2495640</v>
      </c>
    </row>
    <row r="249" spans="1:4" ht="15.75" customHeight="1">
      <c r="A249" s="189" t="s">
        <v>205</v>
      </c>
      <c r="B249" s="128" t="s">
        <v>265</v>
      </c>
      <c r="C249" s="195"/>
      <c r="D249" s="301">
        <f>D250+D251</f>
        <v>2495640</v>
      </c>
    </row>
    <row r="250" spans="1:4" ht="46.5">
      <c r="A250" s="115" t="s">
        <v>54</v>
      </c>
      <c r="B250" s="128" t="s">
        <v>265</v>
      </c>
      <c r="C250" s="129">
        <v>100</v>
      </c>
      <c r="D250" s="293">
        <f>'Ведомственная 2019'!G303</f>
        <v>2202040</v>
      </c>
    </row>
    <row r="251" spans="1:4" ht="18.75" customHeight="1">
      <c r="A251" s="115" t="s">
        <v>185</v>
      </c>
      <c r="B251" s="128" t="s">
        <v>265</v>
      </c>
      <c r="C251" s="129">
        <v>200</v>
      </c>
      <c r="D251" s="293">
        <f>'Ведомственная 2019'!G304</f>
        <v>293600</v>
      </c>
    </row>
    <row r="252" spans="1:4" ht="33.75" customHeight="1">
      <c r="A252" s="149" t="s">
        <v>616</v>
      </c>
      <c r="B252" s="117" t="s">
        <v>531</v>
      </c>
      <c r="C252" s="148"/>
      <c r="D252" s="290">
        <f>D253</f>
        <v>4552200.32</v>
      </c>
    </row>
    <row r="253" spans="1:4" ht="52.5" customHeight="1">
      <c r="A253" s="149" t="s">
        <v>617</v>
      </c>
      <c r="B253" s="117" t="s">
        <v>532</v>
      </c>
      <c r="C253" s="148"/>
      <c r="D253" s="290">
        <f>D254</f>
        <v>4552200.32</v>
      </c>
    </row>
    <row r="254" spans="1:4" ht="18.75" customHeight="1">
      <c r="A254" s="111" t="s">
        <v>530</v>
      </c>
      <c r="B254" s="117" t="s">
        <v>533</v>
      </c>
      <c r="C254" s="148"/>
      <c r="D254" s="290">
        <f>D255+D257+D259</f>
        <v>4552200.32</v>
      </c>
    </row>
    <row r="255" spans="1:4" ht="18.75" customHeight="1">
      <c r="A255" s="112" t="s">
        <v>716</v>
      </c>
      <c r="B255" s="117" t="s">
        <v>715</v>
      </c>
      <c r="C255" s="148"/>
      <c r="D255" s="290">
        <f>D256</f>
        <v>3043644.1</v>
      </c>
    </row>
    <row r="256" spans="1:4" ht="18.75" customHeight="1">
      <c r="A256" s="114" t="s">
        <v>326</v>
      </c>
      <c r="B256" s="134" t="s">
        <v>715</v>
      </c>
      <c r="C256" s="147" t="s">
        <v>529</v>
      </c>
      <c r="D256" s="293">
        <f>'Ведомственная 2019'!G218</f>
        <v>3043644.1</v>
      </c>
    </row>
    <row r="257" spans="1:4" ht="18.75" customHeight="1">
      <c r="A257" s="111" t="s">
        <v>536</v>
      </c>
      <c r="B257" s="117" t="s">
        <v>752</v>
      </c>
      <c r="C257" s="147"/>
      <c r="D257" s="290">
        <f>D258</f>
        <v>354499</v>
      </c>
    </row>
    <row r="258" spans="1:4" ht="18.75" customHeight="1">
      <c r="A258" s="114" t="s">
        <v>326</v>
      </c>
      <c r="B258" s="134" t="s">
        <v>752</v>
      </c>
      <c r="C258" s="147" t="s">
        <v>529</v>
      </c>
      <c r="D258" s="293">
        <f>'Ведомственная 2019'!G220</f>
        <v>354499</v>
      </c>
    </row>
    <row r="259" spans="1:4" ht="18.75" customHeight="1">
      <c r="A259" s="112" t="s">
        <v>536</v>
      </c>
      <c r="B259" s="117" t="s">
        <v>586</v>
      </c>
      <c r="C259" s="147"/>
      <c r="D259" s="290">
        <f>D260+D261</f>
        <v>1154057.22</v>
      </c>
    </row>
    <row r="260" spans="1:4" ht="18.75" customHeight="1">
      <c r="A260" s="121" t="s">
        <v>670</v>
      </c>
      <c r="B260" s="134" t="s">
        <v>586</v>
      </c>
      <c r="C260" s="147" t="s">
        <v>761</v>
      </c>
      <c r="D260" s="293">
        <f>'Ведомственная 2019'!G222</f>
        <v>654522</v>
      </c>
    </row>
    <row r="261" spans="1:4" ht="18.75" customHeight="1">
      <c r="A261" s="122" t="s">
        <v>326</v>
      </c>
      <c r="B261" s="134" t="s">
        <v>586</v>
      </c>
      <c r="C261" s="147" t="s">
        <v>529</v>
      </c>
      <c r="D261" s="293">
        <f>'Ведомственная 2019'!G223</f>
        <v>499535.22</v>
      </c>
    </row>
    <row r="262" spans="1:4" ht="30.75">
      <c r="A262" s="169" t="s">
        <v>610</v>
      </c>
      <c r="B262" s="126" t="s">
        <v>442</v>
      </c>
      <c r="C262" s="196"/>
      <c r="D262" s="298">
        <f>D263+D267</f>
        <v>330085</v>
      </c>
    </row>
    <row r="263" spans="1:4" ht="46.5">
      <c r="A263" s="107" t="s">
        <v>611</v>
      </c>
      <c r="B263" s="126" t="s">
        <v>466</v>
      </c>
      <c r="C263" s="196"/>
      <c r="D263" s="298">
        <f>D264</f>
        <v>34000</v>
      </c>
    </row>
    <row r="264" spans="1:4" ht="35.25" customHeight="1">
      <c r="A264" s="123" t="s">
        <v>395</v>
      </c>
      <c r="B264" s="126" t="s">
        <v>489</v>
      </c>
      <c r="C264" s="196"/>
      <c r="D264" s="298">
        <f>D265</f>
        <v>34000</v>
      </c>
    </row>
    <row r="265" spans="1:4" ht="15">
      <c r="A265" s="115" t="s">
        <v>193</v>
      </c>
      <c r="B265" s="166" t="s">
        <v>275</v>
      </c>
      <c r="C265" s="195"/>
      <c r="D265" s="301">
        <f>D266</f>
        <v>34000</v>
      </c>
    </row>
    <row r="266" spans="1:4" ht="30.75">
      <c r="A266" s="115" t="s">
        <v>55</v>
      </c>
      <c r="B266" s="166" t="s">
        <v>275</v>
      </c>
      <c r="C266" s="129">
        <v>600</v>
      </c>
      <c r="D266" s="293">
        <f>'Ведомственная 2019'!G350</f>
        <v>34000</v>
      </c>
    </row>
    <row r="267" spans="1:4" ht="46.5">
      <c r="A267" s="169" t="s">
        <v>658</v>
      </c>
      <c r="B267" s="126" t="s">
        <v>465</v>
      </c>
      <c r="C267" s="196"/>
      <c r="D267" s="298">
        <f>D268</f>
        <v>296085</v>
      </c>
    </row>
    <row r="268" spans="1:4" ht="46.5">
      <c r="A268" s="169" t="s">
        <v>232</v>
      </c>
      <c r="B268" s="126" t="s">
        <v>490</v>
      </c>
      <c r="C268" s="196"/>
      <c r="D268" s="298">
        <f>D269+D272</f>
        <v>296085</v>
      </c>
    </row>
    <row r="269" spans="1:4" ht="15">
      <c r="A269" s="185" t="s">
        <v>3</v>
      </c>
      <c r="B269" s="128" t="s">
        <v>233</v>
      </c>
      <c r="C269" s="195"/>
      <c r="D269" s="301">
        <f>D270+D271</f>
        <v>292200</v>
      </c>
    </row>
    <row r="270" spans="1:4" ht="46.5">
      <c r="A270" s="115" t="s">
        <v>54</v>
      </c>
      <c r="B270" s="128" t="s">
        <v>233</v>
      </c>
      <c r="C270" s="129">
        <v>100</v>
      </c>
      <c r="D270" s="293">
        <f>'Ведомственная 2019'!G158</f>
        <v>290200</v>
      </c>
    </row>
    <row r="271" spans="1:4" ht="18.75" customHeight="1">
      <c r="A271" s="115" t="s">
        <v>185</v>
      </c>
      <c r="B271" s="128" t="s">
        <v>233</v>
      </c>
      <c r="C271" s="129">
        <v>200</v>
      </c>
      <c r="D271" s="293">
        <f>'Ведомственная 2019'!G159</f>
        <v>2000</v>
      </c>
    </row>
    <row r="272" spans="1:4" ht="18.75" customHeight="1">
      <c r="A272" s="241" t="s">
        <v>205</v>
      </c>
      <c r="B272" s="112" t="s">
        <v>582</v>
      </c>
      <c r="C272" s="116"/>
      <c r="D272" s="290">
        <f>D273</f>
        <v>3885</v>
      </c>
    </row>
    <row r="273" spans="1:4" ht="48.75" customHeight="1">
      <c r="A273" s="115" t="s">
        <v>54</v>
      </c>
      <c r="B273" s="114" t="s">
        <v>582</v>
      </c>
      <c r="C273" s="116">
        <v>100</v>
      </c>
      <c r="D273" s="293">
        <f>'Ведомственная 2019'!G161</f>
        <v>3885</v>
      </c>
    </row>
    <row r="274" spans="1:4" ht="30.75">
      <c r="A274" s="107" t="s">
        <v>588</v>
      </c>
      <c r="B274" s="112" t="s">
        <v>444</v>
      </c>
      <c r="C274" s="125"/>
      <c r="D274" s="290">
        <f>D279+D275</f>
        <v>479000</v>
      </c>
    </row>
    <row r="275" spans="1:4" ht="33.75" customHeight="1">
      <c r="A275" s="107" t="s">
        <v>589</v>
      </c>
      <c r="B275" s="112" t="s">
        <v>462</v>
      </c>
      <c r="C275" s="125"/>
      <c r="D275" s="290">
        <f>D276</f>
        <v>230000</v>
      </c>
    </row>
    <row r="276" spans="1:4" ht="30.75">
      <c r="A276" s="107" t="s">
        <v>24</v>
      </c>
      <c r="B276" s="112" t="s">
        <v>493</v>
      </c>
      <c r="C276" s="125"/>
      <c r="D276" s="290">
        <f>D277</f>
        <v>230000</v>
      </c>
    </row>
    <row r="277" spans="1:4" ht="30.75">
      <c r="A277" s="115" t="s">
        <v>25</v>
      </c>
      <c r="B277" s="114" t="s">
        <v>26</v>
      </c>
      <c r="C277" s="124"/>
      <c r="D277" s="293">
        <f>D278</f>
        <v>230000</v>
      </c>
    </row>
    <row r="278" spans="1:4" ht="18.75" customHeight="1">
      <c r="A278" s="115" t="s">
        <v>185</v>
      </c>
      <c r="B278" s="114" t="s">
        <v>26</v>
      </c>
      <c r="C278" s="124">
        <v>200</v>
      </c>
      <c r="D278" s="293">
        <f>'Ведомственная 2019'!G181</f>
        <v>230000</v>
      </c>
    </row>
    <row r="279" spans="1:4" ht="46.5">
      <c r="A279" s="107" t="s">
        <v>590</v>
      </c>
      <c r="B279" s="112" t="s">
        <v>461</v>
      </c>
      <c r="C279" s="125"/>
      <c r="D279" s="290">
        <f>D280+D283+D286</f>
        <v>249000</v>
      </c>
    </row>
    <row r="280" spans="1:4" ht="30.75">
      <c r="A280" s="107" t="s">
        <v>368</v>
      </c>
      <c r="B280" s="112" t="s">
        <v>494</v>
      </c>
      <c r="C280" s="125"/>
      <c r="D280" s="290">
        <f>D281</f>
        <v>140000</v>
      </c>
    </row>
    <row r="281" spans="1:4" ht="30.75">
      <c r="A281" s="115" t="s">
        <v>25</v>
      </c>
      <c r="B281" s="114" t="s">
        <v>148</v>
      </c>
      <c r="C281" s="124"/>
      <c r="D281" s="293">
        <f>D282</f>
        <v>140000</v>
      </c>
    </row>
    <row r="282" spans="1:4" ht="18.75" customHeight="1">
      <c r="A282" s="145" t="s">
        <v>185</v>
      </c>
      <c r="B282" s="114" t="s">
        <v>148</v>
      </c>
      <c r="C282" s="124">
        <v>200</v>
      </c>
      <c r="D282" s="293">
        <f>'Ведомственная 2019'!G185</f>
        <v>140000</v>
      </c>
    </row>
    <row r="283" spans="1:4" ht="83.25" customHeight="1">
      <c r="A283" s="199" t="s">
        <v>417</v>
      </c>
      <c r="B283" s="112" t="s">
        <v>495</v>
      </c>
      <c r="C283" s="125"/>
      <c r="D283" s="290">
        <f>D284</f>
        <v>79000</v>
      </c>
    </row>
    <row r="284" spans="1:4" ht="34.5" customHeight="1">
      <c r="A284" s="115" t="s">
        <v>25</v>
      </c>
      <c r="B284" s="114" t="s">
        <v>418</v>
      </c>
      <c r="C284" s="124"/>
      <c r="D284" s="293">
        <f>D285</f>
        <v>79000</v>
      </c>
    </row>
    <row r="285" spans="1:4" ht="18.75" customHeight="1">
      <c r="A285" s="145" t="s">
        <v>185</v>
      </c>
      <c r="B285" s="114" t="s">
        <v>418</v>
      </c>
      <c r="C285" s="124">
        <v>200</v>
      </c>
      <c r="D285" s="293">
        <f>'Ведомственная 2019'!G188</f>
        <v>79000</v>
      </c>
    </row>
    <row r="286" spans="1:4" ht="66" customHeight="1">
      <c r="A286" s="199" t="s">
        <v>583</v>
      </c>
      <c r="B286" s="112" t="s">
        <v>585</v>
      </c>
      <c r="C286" s="125"/>
      <c r="D286" s="290">
        <f>D287</f>
        <v>30000</v>
      </c>
    </row>
    <row r="287" spans="1:4" ht="34.5" customHeight="1">
      <c r="A287" s="115" t="s">
        <v>25</v>
      </c>
      <c r="B287" s="114" t="s">
        <v>584</v>
      </c>
      <c r="C287" s="124"/>
      <c r="D287" s="293">
        <f>D288</f>
        <v>30000</v>
      </c>
    </row>
    <row r="288" spans="1:4" ht="18.75" customHeight="1">
      <c r="A288" s="145" t="s">
        <v>185</v>
      </c>
      <c r="B288" s="114" t="s">
        <v>584</v>
      </c>
      <c r="C288" s="124">
        <v>200</v>
      </c>
      <c r="D288" s="293">
        <f>'Ведомственная 2019'!G191</f>
        <v>30000</v>
      </c>
    </row>
    <row r="289" spans="1:4" ht="46.5">
      <c r="A289" s="107" t="s">
        <v>603</v>
      </c>
      <c r="B289" s="126" t="s">
        <v>438</v>
      </c>
      <c r="C289" s="127"/>
      <c r="D289" s="290">
        <f>D290</f>
        <v>30000</v>
      </c>
    </row>
    <row r="290" spans="1:4" ht="62.25">
      <c r="A290" s="107" t="s">
        <v>640</v>
      </c>
      <c r="B290" s="126" t="s">
        <v>470</v>
      </c>
      <c r="C290" s="127"/>
      <c r="D290" s="290">
        <f>D291</f>
        <v>30000</v>
      </c>
    </row>
    <row r="291" spans="1:4" ht="46.5">
      <c r="A291" s="107" t="s">
        <v>7</v>
      </c>
      <c r="B291" s="126" t="s">
        <v>482</v>
      </c>
      <c r="C291" s="127"/>
      <c r="D291" s="290">
        <f>D292</f>
        <v>30000</v>
      </c>
    </row>
    <row r="292" spans="1:4" ht="15">
      <c r="A292" s="115" t="s">
        <v>8</v>
      </c>
      <c r="B292" s="128" t="s">
        <v>9</v>
      </c>
      <c r="C292" s="129"/>
      <c r="D292" s="293">
        <f>D293</f>
        <v>30000</v>
      </c>
    </row>
    <row r="293" spans="1:4" ht="15">
      <c r="A293" s="115" t="s">
        <v>327</v>
      </c>
      <c r="B293" s="128" t="s">
        <v>9</v>
      </c>
      <c r="C293" s="129">
        <v>300</v>
      </c>
      <c r="D293" s="293">
        <f>'Ведомственная 2019'!G101</f>
        <v>30000</v>
      </c>
    </row>
    <row r="294" spans="1:4" ht="46.5">
      <c r="A294" s="238" t="s">
        <v>766</v>
      </c>
      <c r="B294" s="112" t="s">
        <v>425</v>
      </c>
      <c r="C294" s="129"/>
      <c r="D294" s="290">
        <f>D295</f>
        <v>373379</v>
      </c>
    </row>
    <row r="295" spans="1:4" ht="78">
      <c r="A295" s="238" t="s">
        <v>767</v>
      </c>
      <c r="B295" s="112" t="s">
        <v>426</v>
      </c>
      <c r="C295" s="129"/>
      <c r="D295" s="290">
        <f>D296</f>
        <v>373379</v>
      </c>
    </row>
    <row r="296" spans="1:4" ht="46.5">
      <c r="A296" s="238" t="s">
        <v>768</v>
      </c>
      <c r="B296" s="112" t="s">
        <v>510</v>
      </c>
      <c r="C296" s="129"/>
      <c r="D296" s="290">
        <f>D297+D299</f>
        <v>373379</v>
      </c>
    </row>
    <row r="297" spans="1:4" ht="36" customHeight="1">
      <c r="A297" s="146" t="s">
        <v>769</v>
      </c>
      <c r="B297" s="117" t="s">
        <v>153</v>
      </c>
      <c r="C297" s="129"/>
      <c r="D297" s="290">
        <f>D298</f>
        <v>344159</v>
      </c>
    </row>
    <row r="298" spans="1:4" ht="18.75" customHeight="1">
      <c r="A298" s="115" t="s">
        <v>185</v>
      </c>
      <c r="B298" s="134" t="s">
        <v>153</v>
      </c>
      <c r="C298" s="129">
        <v>200</v>
      </c>
      <c r="D298" s="293">
        <f>'Ведомственная 2019'!G259</f>
        <v>344159</v>
      </c>
    </row>
    <row r="299" spans="1:4" ht="46.5">
      <c r="A299" s="107" t="s">
        <v>770</v>
      </c>
      <c r="B299" s="112" t="s">
        <v>258</v>
      </c>
      <c r="C299" s="108"/>
      <c r="D299" s="290">
        <f>D300</f>
        <v>29220</v>
      </c>
    </row>
    <row r="300" spans="1:4" ht="46.5">
      <c r="A300" s="115" t="s">
        <v>54</v>
      </c>
      <c r="B300" s="114" t="s">
        <v>258</v>
      </c>
      <c r="C300" s="116">
        <v>100</v>
      </c>
      <c r="D300" s="293">
        <f>'Ведомственная 2019'!G33</f>
        <v>29220</v>
      </c>
    </row>
    <row r="301" spans="1:4" ht="15">
      <c r="A301" s="169" t="s">
        <v>209</v>
      </c>
      <c r="B301" s="126" t="s">
        <v>419</v>
      </c>
      <c r="C301" s="196"/>
      <c r="D301" s="298">
        <f>D302</f>
        <v>1389567</v>
      </c>
    </row>
    <row r="302" spans="1:4" ht="15">
      <c r="A302" s="169" t="s">
        <v>210</v>
      </c>
      <c r="B302" s="126" t="s">
        <v>420</v>
      </c>
      <c r="C302" s="196"/>
      <c r="D302" s="298">
        <f>D303</f>
        <v>1389567</v>
      </c>
    </row>
    <row r="303" spans="1:4" ht="15">
      <c r="A303" s="115" t="s">
        <v>211</v>
      </c>
      <c r="B303" s="166" t="s">
        <v>206</v>
      </c>
      <c r="C303" s="195"/>
      <c r="D303" s="301">
        <f>D304</f>
        <v>1389567</v>
      </c>
    </row>
    <row r="304" spans="1:4" ht="46.5">
      <c r="A304" s="115" t="s">
        <v>54</v>
      </c>
      <c r="B304" s="166" t="s">
        <v>206</v>
      </c>
      <c r="C304" s="129">
        <v>100</v>
      </c>
      <c r="D304" s="292">
        <f>'Ведомственная 2019'!G22</f>
        <v>1389567</v>
      </c>
    </row>
    <row r="305" spans="1:4" ht="15">
      <c r="A305" s="172" t="s">
        <v>37</v>
      </c>
      <c r="B305" s="126" t="s">
        <v>423</v>
      </c>
      <c r="C305" s="196"/>
      <c r="D305" s="298">
        <f>D306</f>
        <v>13041424</v>
      </c>
    </row>
    <row r="306" spans="1:4" ht="15">
      <c r="A306" s="172" t="s">
        <v>39</v>
      </c>
      <c r="B306" s="126" t="s">
        <v>424</v>
      </c>
      <c r="C306" s="196"/>
      <c r="D306" s="298">
        <f>D307</f>
        <v>13041424</v>
      </c>
    </row>
    <row r="307" spans="1:4" ht="15">
      <c r="A307" s="189" t="s">
        <v>205</v>
      </c>
      <c r="B307" s="128" t="s">
        <v>10</v>
      </c>
      <c r="C307" s="129"/>
      <c r="D307" s="293">
        <f>D308+D309</f>
        <v>13041424</v>
      </c>
    </row>
    <row r="308" spans="1:4" ht="46.5">
      <c r="A308" s="115" t="s">
        <v>54</v>
      </c>
      <c r="B308" s="128" t="s">
        <v>10</v>
      </c>
      <c r="C308" s="129">
        <v>100</v>
      </c>
      <c r="D308" s="293">
        <f>'Ведомственная 2019'!G27</f>
        <v>12328318</v>
      </c>
    </row>
    <row r="309" spans="1:4" ht="18.75" customHeight="1">
      <c r="A309" s="115" t="s">
        <v>185</v>
      </c>
      <c r="B309" s="128" t="s">
        <v>10</v>
      </c>
      <c r="C309" s="129">
        <v>200</v>
      </c>
      <c r="D309" s="293">
        <f>'Ведомственная 2019'!G28</f>
        <v>713106</v>
      </c>
    </row>
    <row r="310" spans="1:4" ht="30.75">
      <c r="A310" s="172" t="s">
        <v>203</v>
      </c>
      <c r="B310" s="126" t="s">
        <v>421</v>
      </c>
      <c r="C310" s="196"/>
      <c r="D310" s="298">
        <f>D311</f>
        <v>1287666</v>
      </c>
    </row>
    <row r="311" spans="1:4" ht="15">
      <c r="A311" s="172" t="s">
        <v>204</v>
      </c>
      <c r="B311" s="126" t="s">
        <v>422</v>
      </c>
      <c r="C311" s="196"/>
      <c r="D311" s="298">
        <f>D312</f>
        <v>1287666</v>
      </c>
    </row>
    <row r="312" spans="1:4" ht="15">
      <c r="A312" s="189" t="s">
        <v>205</v>
      </c>
      <c r="B312" s="166" t="s">
        <v>263</v>
      </c>
      <c r="C312" s="129"/>
      <c r="D312" s="293">
        <f>D313+D314</f>
        <v>1287666</v>
      </c>
    </row>
    <row r="313" spans="1:4" ht="46.5">
      <c r="A313" s="115" t="s">
        <v>54</v>
      </c>
      <c r="B313" s="166" t="s">
        <v>263</v>
      </c>
      <c r="C313" s="129">
        <v>100</v>
      </c>
      <c r="D313" s="293">
        <f>'Ведомственная 2019'!G469</f>
        <v>1234166</v>
      </c>
    </row>
    <row r="314" spans="1:4" ht="18.75" customHeight="1">
      <c r="A314" s="115" t="s">
        <v>185</v>
      </c>
      <c r="B314" s="166" t="s">
        <v>263</v>
      </c>
      <c r="C314" s="116">
        <v>200</v>
      </c>
      <c r="D314" s="293">
        <f>'Ведомственная 2019'!G470</f>
        <v>53500</v>
      </c>
    </row>
    <row r="315" spans="1:4" ht="30.75">
      <c r="A315" s="107" t="s">
        <v>61</v>
      </c>
      <c r="B315" s="126" t="s">
        <v>439</v>
      </c>
      <c r="C315" s="196"/>
      <c r="D315" s="298">
        <f>D316</f>
        <v>1857934.1600000001</v>
      </c>
    </row>
    <row r="316" spans="1:4" ht="15">
      <c r="A316" s="238" t="s">
        <v>587</v>
      </c>
      <c r="B316" s="126" t="s">
        <v>469</v>
      </c>
      <c r="C316" s="196"/>
      <c r="D316" s="298">
        <f>D317</f>
        <v>1857934.1600000001</v>
      </c>
    </row>
    <row r="317" spans="1:4" ht="15">
      <c r="A317" s="165" t="s">
        <v>522</v>
      </c>
      <c r="B317" s="128" t="s">
        <v>225</v>
      </c>
      <c r="C317" s="196"/>
      <c r="D317" s="298">
        <f>D318</f>
        <v>1857934.1600000001</v>
      </c>
    </row>
    <row r="318" spans="1:4" ht="15">
      <c r="A318" s="115" t="s">
        <v>306</v>
      </c>
      <c r="B318" s="128" t="s">
        <v>225</v>
      </c>
      <c r="C318" s="129">
        <v>800</v>
      </c>
      <c r="D318" s="293">
        <f>'Ведомственная 2019'!G105</f>
        <v>1857934.1600000001</v>
      </c>
    </row>
    <row r="319" spans="1:4" ht="15">
      <c r="A319" s="107" t="s">
        <v>38</v>
      </c>
      <c r="B319" s="126" t="s">
        <v>427</v>
      </c>
      <c r="C319" s="196"/>
      <c r="D319" s="298">
        <f>D320</f>
        <v>14042941.67</v>
      </c>
    </row>
    <row r="320" spans="1:4" ht="15">
      <c r="A320" s="107" t="s">
        <v>396</v>
      </c>
      <c r="B320" s="126" t="s">
        <v>428</v>
      </c>
      <c r="C320" s="196"/>
      <c r="D320" s="298">
        <f>D321+D324+D326+D328+D331+D335+D339+D341+D337</f>
        <v>14042941.67</v>
      </c>
    </row>
    <row r="321" spans="1:4" ht="30.75">
      <c r="A321" s="107" t="s">
        <v>330</v>
      </c>
      <c r="B321" s="126" t="s">
        <v>207</v>
      </c>
      <c r="C321" s="173"/>
      <c r="D321" s="290">
        <f>D322+D323</f>
        <v>292200</v>
      </c>
    </row>
    <row r="322" spans="1:4" ht="46.5">
      <c r="A322" s="115" t="s">
        <v>54</v>
      </c>
      <c r="B322" s="128" t="s">
        <v>207</v>
      </c>
      <c r="C322" s="129">
        <v>100</v>
      </c>
      <c r="D322" s="293">
        <f>'Ведомственная 2019'!G37</f>
        <v>290200</v>
      </c>
    </row>
    <row r="323" spans="1:4" ht="18" customHeight="1">
      <c r="A323" s="115" t="s">
        <v>185</v>
      </c>
      <c r="B323" s="128" t="s">
        <v>207</v>
      </c>
      <c r="C323" s="129">
        <v>200</v>
      </c>
      <c r="D323" s="293">
        <f>'Ведомственная 2019'!G38</f>
        <v>2000</v>
      </c>
    </row>
    <row r="324" spans="1:4" ht="18" customHeight="1">
      <c r="A324" s="241" t="s">
        <v>205</v>
      </c>
      <c r="B324" s="112" t="s">
        <v>580</v>
      </c>
      <c r="C324" s="119"/>
      <c r="D324" s="290">
        <f>D325</f>
        <v>13994</v>
      </c>
    </row>
    <row r="325" spans="1:4" ht="52.5" customHeight="1">
      <c r="A325" s="115" t="s">
        <v>54</v>
      </c>
      <c r="B325" s="114" t="s">
        <v>580</v>
      </c>
      <c r="C325" s="116">
        <v>100</v>
      </c>
      <c r="D325" s="293">
        <f>'Ведомственная 2019'!G40</f>
        <v>13994</v>
      </c>
    </row>
    <row r="326" spans="1:4" ht="35.25" customHeight="1">
      <c r="A326" s="279" t="s">
        <v>782</v>
      </c>
      <c r="B326" s="280" t="s">
        <v>783</v>
      </c>
      <c r="C326" s="116"/>
      <c r="D326" s="290">
        <f>D327</f>
        <v>3650</v>
      </c>
    </row>
    <row r="327" spans="1:4" ht="19.5" customHeight="1">
      <c r="A327" s="279" t="s">
        <v>185</v>
      </c>
      <c r="B327" s="280" t="s">
        <v>783</v>
      </c>
      <c r="C327" s="116">
        <v>200</v>
      </c>
      <c r="D327" s="293">
        <f>'Ведомственная 2019'!G45</f>
        <v>3650</v>
      </c>
    </row>
    <row r="328" spans="1:4" ht="36" customHeight="1">
      <c r="A328" s="186" t="s">
        <v>667</v>
      </c>
      <c r="B328" s="112" t="s">
        <v>259</v>
      </c>
      <c r="C328" s="269"/>
      <c r="D328" s="290">
        <f>D329+D330</f>
        <v>2886632</v>
      </c>
    </row>
    <row r="329" spans="1:4" ht="53.25" customHeight="1">
      <c r="A329" s="115" t="s">
        <v>54</v>
      </c>
      <c r="B329" s="114" t="s">
        <v>259</v>
      </c>
      <c r="C329" s="116">
        <v>100</v>
      </c>
      <c r="D329" s="293">
        <f>'Ведомственная 2019'!G109</f>
        <v>979357</v>
      </c>
    </row>
    <row r="330" spans="1:4" ht="18" customHeight="1">
      <c r="A330" s="115" t="s">
        <v>185</v>
      </c>
      <c r="B330" s="114" t="s">
        <v>259</v>
      </c>
      <c r="C330" s="116">
        <v>200</v>
      </c>
      <c r="D330" s="293">
        <f>'Ведомственная 2019'!G110</f>
        <v>1907275</v>
      </c>
    </row>
    <row r="331" spans="1:4" ht="19.5" customHeight="1">
      <c r="A331" s="107" t="s">
        <v>192</v>
      </c>
      <c r="B331" s="112" t="s">
        <v>226</v>
      </c>
      <c r="C331" s="132"/>
      <c r="D331" s="290">
        <f>D332+D333+D334</f>
        <v>10008640</v>
      </c>
    </row>
    <row r="332" spans="1:4" ht="51.75" customHeight="1">
      <c r="A332" s="115" t="s">
        <v>54</v>
      </c>
      <c r="B332" s="114" t="s">
        <v>226</v>
      </c>
      <c r="C332" s="133" t="s">
        <v>195</v>
      </c>
      <c r="D332" s="293">
        <f>'Ведомственная 2019'!G112</f>
        <v>6390096</v>
      </c>
    </row>
    <row r="333" spans="1:4" ht="18" customHeight="1">
      <c r="A333" s="115" t="s">
        <v>185</v>
      </c>
      <c r="B333" s="114" t="s">
        <v>226</v>
      </c>
      <c r="C333" s="133" t="s">
        <v>196</v>
      </c>
      <c r="D333" s="293">
        <f>'Ведомственная 2019'!G113</f>
        <v>3557609</v>
      </c>
    </row>
    <row r="334" spans="1:4" ht="18" customHeight="1">
      <c r="A334" s="115" t="s">
        <v>306</v>
      </c>
      <c r="B334" s="114" t="s">
        <v>226</v>
      </c>
      <c r="C334" s="133" t="s">
        <v>189</v>
      </c>
      <c r="D334" s="293">
        <f>'Ведомственная 2019'!G114</f>
        <v>60935</v>
      </c>
    </row>
    <row r="335" spans="1:4" ht="18" customHeight="1">
      <c r="A335" s="118" t="s">
        <v>60</v>
      </c>
      <c r="B335" s="112" t="s">
        <v>227</v>
      </c>
      <c r="C335" s="108"/>
      <c r="D335" s="290">
        <f>D336</f>
        <v>180000</v>
      </c>
    </row>
    <row r="336" spans="1:4" ht="18" customHeight="1">
      <c r="A336" s="115" t="s">
        <v>185</v>
      </c>
      <c r="B336" s="114" t="s">
        <v>227</v>
      </c>
      <c r="C336" s="116">
        <v>200</v>
      </c>
      <c r="D336" s="293">
        <f>'Ведомственная 2019'!G116+'Ведомственная 2019'!G475</f>
        <v>180000</v>
      </c>
    </row>
    <row r="337" spans="1:4" ht="49.5" customHeight="1">
      <c r="A337" s="146" t="s">
        <v>676</v>
      </c>
      <c r="B337" s="117" t="s">
        <v>677</v>
      </c>
      <c r="C337" s="147"/>
      <c r="D337" s="290">
        <f>D338</f>
        <v>282383.72</v>
      </c>
    </row>
    <row r="338" spans="1:4" ht="18" customHeight="1">
      <c r="A338" s="122" t="s">
        <v>326</v>
      </c>
      <c r="B338" s="134" t="s">
        <v>677</v>
      </c>
      <c r="C338" s="147" t="s">
        <v>529</v>
      </c>
      <c r="D338" s="293">
        <f>'Ведомственная 2019'!G227</f>
        <v>282383.72</v>
      </c>
    </row>
    <row r="339" spans="1:4" ht="36.75" customHeight="1">
      <c r="A339" s="107" t="s">
        <v>660</v>
      </c>
      <c r="B339" s="112" t="s">
        <v>661</v>
      </c>
      <c r="C339" s="119"/>
      <c r="D339" s="290">
        <f>D340</f>
        <v>342441.95</v>
      </c>
    </row>
    <row r="340" spans="1:4" ht="18" customHeight="1">
      <c r="A340" s="122" t="s">
        <v>326</v>
      </c>
      <c r="B340" s="114" t="s">
        <v>661</v>
      </c>
      <c r="C340" s="116">
        <v>500</v>
      </c>
      <c r="D340" s="293">
        <f>'Ведомственная 2019'!G118</f>
        <v>342441.95</v>
      </c>
    </row>
    <row r="341" spans="1:4" ht="80.25" customHeight="1">
      <c r="A341" s="107" t="s">
        <v>663</v>
      </c>
      <c r="B341" s="112" t="s">
        <v>662</v>
      </c>
      <c r="C341" s="119"/>
      <c r="D341" s="290">
        <f>D342</f>
        <v>33000</v>
      </c>
    </row>
    <row r="342" spans="1:4" ht="18" customHeight="1">
      <c r="A342" s="122" t="s">
        <v>326</v>
      </c>
      <c r="B342" s="114" t="s">
        <v>662</v>
      </c>
      <c r="C342" s="116">
        <v>500</v>
      </c>
      <c r="D342" s="293">
        <f>'Ведомственная 2019'!G252</f>
        <v>33000</v>
      </c>
    </row>
    <row r="343" spans="1:4" ht="15">
      <c r="A343" s="107" t="s">
        <v>158</v>
      </c>
      <c r="B343" s="126" t="s">
        <v>432</v>
      </c>
      <c r="C343" s="196"/>
      <c r="D343" s="298">
        <f>D344</f>
        <v>230000</v>
      </c>
    </row>
    <row r="344" spans="1:4" ht="15">
      <c r="A344" s="190" t="s">
        <v>6</v>
      </c>
      <c r="B344" s="126" t="s">
        <v>433</v>
      </c>
      <c r="C344" s="196"/>
      <c r="D344" s="298">
        <f>D345+D347</f>
        <v>230000</v>
      </c>
    </row>
    <row r="345" spans="1:4" ht="15">
      <c r="A345" s="282" t="s">
        <v>784</v>
      </c>
      <c r="B345" s="283" t="s">
        <v>785</v>
      </c>
      <c r="C345" s="105"/>
      <c r="D345" s="298">
        <f>D346</f>
        <v>30000</v>
      </c>
    </row>
    <row r="346" spans="1:4" ht="15">
      <c r="A346" s="275" t="s">
        <v>327</v>
      </c>
      <c r="B346" s="280" t="s">
        <v>785</v>
      </c>
      <c r="C346" s="116">
        <v>300</v>
      </c>
      <c r="D346" s="298">
        <f>'Ведомственная 2019'!G122</f>
        <v>30000</v>
      </c>
    </row>
    <row r="347" spans="1:4" ht="15">
      <c r="A347" s="190" t="s">
        <v>6</v>
      </c>
      <c r="B347" s="126" t="s">
        <v>208</v>
      </c>
      <c r="C347" s="173"/>
      <c r="D347" s="290">
        <f>D348</f>
        <v>200000</v>
      </c>
    </row>
    <row r="348" spans="1:4" ht="15">
      <c r="A348" s="115" t="s">
        <v>306</v>
      </c>
      <c r="B348" s="128" t="s">
        <v>208</v>
      </c>
      <c r="C348" s="129">
        <v>800</v>
      </c>
      <c r="D348" s="293">
        <f>'Ведомственная 2019'!G50</f>
        <v>200000</v>
      </c>
    </row>
  </sheetData>
  <sheetProtection/>
  <autoFilter ref="B9:C348"/>
  <mergeCells count="4">
    <mergeCell ref="B2:D2"/>
    <mergeCell ref="B3:D3"/>
    <mergeCell ref="A5:D5"/>
    <mergeCell ref="A6:D6"/>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2019-08-26T08:09:07Z</cp:lastPrinted>
  <dcterms:created xsi:type="dcterms:W3CDTF">2006-02-22T11:09:57Z</dcterms:created>
  <dcterms:modified xsi:type="dcterms:W3CDTF">2019-08-26T12:39:05Z</dcterms:modified>
  <cp:category/>
  <cp:version/>
  <cp:contentType/>
  <cp:contentStatus/>
</cp:coreProperties>
</file>