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0"/>
  </bookViews>
  <sheets>
    <sheet name="источники 2018" sheetId="1" r:id="rId1"/>
    <sheet name="Доходы 2018" sheetId="2" r:id="rId2"/>
    <sheet name="РзПр 2018" sheetId="3" r:id="rId3"/>
    <sheet name="Ведомственная 2018" sheetId="4" r:id="rId4"/>
    <sheet name="Программы 2018" sheetId="5" r:id="rId5"/>
  </sheets>
  <definedNames>
    <definedName name="_xlnm._FilterDatabase" localSheetId="3" hidden="1">'Ведомственная 2018'!$A$15:$G$461</definedName>
    <definedName name="_xlnm._FilterDatabase" localSheetId="4" hidden="1">'Программы 2018'!$B$9:$C$339</definedName>
    <definedName name="_xlnm._FilterDatabase" localSheetId="2" hidden="1">'РзПр 2018'!$B$10:$E$421</definedName>
    <definedName name="_xlnm.Print_Titles" localSheetId="3">'Ведомственная 2018'!$13:$15</definedName>
    <definedName name="_xlnm.Print_Area" localSheetId="3">'Ведомственная 2018'!$A$1:$G$461</definedName>
    <definedName name="_xlnm.Print_Area" localSheetId="1">'Доходы 2018'!$A$1:$C$125</definedName>
    <definedName name="_xlnm.Print_Area" localSheetId="0">'источники 2018'!$A$1:$C$25</definedName>
    <definedName name="_xlnm.Print_Area" localSheetId="4">'Программы 2018'!$A$1:$D$339</definedName>
    <definedName name="_xlnm.Print_Area" localSheetId="2">'РзПр 2018'!$A$1:$F$421</definedName>
  </definedNames>
  <calcPr fullCalcOnLoad="1"/>
</workbook>
</file>

<file path=xl/sharedStrings.xml><?xml version="1.0" encoding="utf-8"?>
<sst xmlns="http://schemas.openxmlformats.org/spreadsheetml/2006/main" count="4815" uniqueCount="793">
  <si>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</si>
  <si>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</si>
  <si>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</si>
  <si>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</si>
  <si>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</si>
  <si>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Расходы на приобретение оборудования для школьных столовых</t>
  </si>
  <si>
    <t>03 2 02 С1411</t>
  </si>
  <si>
    <t>Непрограммные расходы Администрации Льговского района Курской области</t>
  </si>
  <si>
    <t>Резервный фонд Администрации Льговского района Курской области</t>
  </si>
  <si>
    <t>Национальная безопасность и правоохранительная деятельность</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</si>
  <si>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</si>
  <si>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</si>
  <si>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</si>
  <si>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</si>
  <si>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</si>
  <si>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</si>
  <si>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</si>
  <si>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</si>
  <si>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</si>
  <si>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</si>
  <si>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</si>
  <si>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</si>
  <si>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</si>
  <si>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</si>
  <si>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</si>
  <si>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</si>
  <si>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</si>
  <si>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Подпрограмма «Электронное правительство» муниципальной программы «Развитие информационного общества в Льговском районе Курской области»</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</si>
  <si>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</si>
  <si>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</si>
  <si>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</si>
  <si>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</si>
  <si>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</si>
  <si>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</si>
  <si>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</si>
  <si>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</si>
  <si>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</si>
  <si>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</si>
  <si>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</si>
  <si>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</si>
  <si>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</si>
  <si>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</si>
  <si>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</si>
  <si>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</si>
  <si>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</si>
  <si>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</si>
  <si>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</si>
  <si>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</si>
  <si>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</si>
  <si>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</si>
  <si>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</si>
  <si>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</si>
  <si>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</si>
  <si>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</si>
  <si>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</si>
  <si>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</si>
  <si>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</si>
  <si>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</si>
  <si>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</si>
  <si>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</si>
  <si>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</si>
  <si>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</si>
  <si>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</si>
  <si>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</si>
  <si>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</si>
  <si>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Выполнение других обязательств Администрации Льговского района Курской области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</si>
  <si>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</si>
  <si>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</si>
  <si>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 xml:space="preserve"> к решению Представительного Собрания </t>
  </si>
  <si>
    <t xml:space="preserve">"О бюджете муниципального района «Льговский район» </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</si>
  <si>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</si>
  <si>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</si>
  <si>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</si>
  <si>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</si>
  <si>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</si>
  <si>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</si>
  <si>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</si>
  <si>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</si>
  <si>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</si>
  <si>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</si>
  <si>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</si>
  <si>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</si>
  <si>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</si>
  <si>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</si>
  <si>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</si>
  <si>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</si>
  <si>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</si>
  <si>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</si>
  <si>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</si>
  <si>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</si>
  <si>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</si>
  <si>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</si>
  <si>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</si>
  <si>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</si>
  <si>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</si>
  <si>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</si>
  <si>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</si>
  <si>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</si>
  <si>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</si>
  <si>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</si>
  <si>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</si>
  <si>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</si>
  <si>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</si>
  <si>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</si>
  <si>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</si>
  <si>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</si>
  <si>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</si>
  <si>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</si>
  <si>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</si>
  <si>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</si>
  <si>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</si>
  <si>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</si>
  <si>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</si>
  <si>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</si>
  <si>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</si>
  <si>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</si>
  <si>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</si>
  <si>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</si>
  <si>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</si>
  <si>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</si>
  <si>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1 13 00000 00 0000 000</t>
  </si>
  <si>
    <t>ДОХОДЫ ОТ ОКАЗАНИЯ ПЛАТНЫХ УСЛУГ (РАБОТ) И КОМПЕНСАЦИИ ЗАТРАТ ГОСУДАРСТВА</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</si>
  <si>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</si>
  <si>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</si>
  <si>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</si>
  <si>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</si>
  <si>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</si>
  <si>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</si>
  <si>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</si>
  <si>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</si>
  <si>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1 16 25000 00 0000 140</t>
  </si>
  <si>
    <t>Обеспечение проведения выборов и референдумов</t>
  </si>
  <si>
    <t>77 3 00 С1441</t>
  </si>
  <si>
    <t>Организация и проведение выборов</t>
  </si>
  <si>
    <t>Подготовка и проведение выборов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</si>
  <si>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</si>
  <si>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</si>
  <si>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</si>
  <si>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</si>
  <si>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</si>
  <si>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</si>
  <si>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</si>
  <si>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</si>
  <si>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</si>
  <si>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</si>
  <si>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</si>
  <si>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</si>
  <si>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несовершеннолетних и защите их прав»</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</si>
  <si>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</si>
  <si>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</si>
  <si>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</si>
  <si>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на 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</si>
  <si>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денежного вознаграждения за выполнение функций классного руководителя педагогическим работникам муниципальных образовательных организаций»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</si>
  <si>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общественным организациям ветеранов войны, труда, Вооруженных сил и правоохранительных органов</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</si>
  <si>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выплату ежемесячного пособия на ребенка</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</si>
  <si>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</si>
  <si>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на организацию проведения мероприятий по отлову и содержанию безнадзорных животных</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</si>
  <si>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</si>
  <si>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</si>
  <si>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</si>
  <si>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</si>
  <si>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субвенции из областного бюджета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</si>
  <si>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архивного дела»</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</si>
  <si>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на осуществление выплаты компенсации части родительской платы</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</si>
  <si>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на содержание работников, осуществляющих переданные государственные полномочия по выплате компенсации части родительской платы</t>
  </si>
  <si>
    <t>Связь и информатика</t>
  </si>
  <si>
    <t>Муниципальная программа «Развитие информационного общества в Льговском районе Курской области»</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</si>
  <si>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</si>
  <si>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</si>
  <si>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</si>
  <si>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</si>
  <si>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</si>
  <si>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</si>
  <si>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</si>
  <si>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</si>
  <si>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</si>
  <si>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 xml:space="preserve"> 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</si>
  <si>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</si>
  <si>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Основное мероприятие "Предупреждение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t>
  </si>
  <si>
    <t>22 1 01 12700</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</si>
  <si>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городских и сельских поселений за счет средств областного бюджета»</t>
  </si>
  <si>
    <t>субвенции из областного бюджета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</si>
  <si>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</si>
  <si>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</si>
  <si>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</si>
  <si>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</si>
  <si>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</si>
  <si>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</si>
  <si>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</si>
  <si>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</si>
  <si>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к решению Представительного Собрания Льговского района</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</si>
  <si>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</si>
  <si>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</si>
  <si>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</si>
  <si>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</si>
  <si>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</si>
  <si>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</si>
  <si>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</si>
  <si>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</si>
  <si>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</si>
  <si>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</si>
  <si>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</si>
  <si>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</si>
  <si>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</si>
  <si>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</si>
  <si>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</si>
  <si>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1 16 35000 00 0000 140</t>
  </si>
  <si>
    <t>1 16 35030 05 0000 140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</si>
  <si>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</si>
  <si>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</si>
  <si>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</si>
  <si>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</si>
  <si>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</si>
  <si>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</si>
  <si>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</si>
  <si>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</si>
  <si>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</si>
  <si>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</si>
  <si>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</si>
  <si>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</si>
  <si>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</si>
  <si>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Ежемесячное денежное вознаграждение за классное  руководство</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</si>
  <si>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</si>
  <si>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</si>
  <si>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</si>
  <si>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</si>
  <si>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</si>
  <si>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</si>
  <si>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</si>
  <si>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</si>
  <si>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</si>
  <si>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</si>
  <si>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</si>
  <si>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</si>
  <si>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</si>
  <si>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</si>
  <si>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</si>
  <si>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</si>
  <si>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</si>
  <si>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</si>
  <si>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</si>
  <si>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</si>
  <si>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</si>
  <si>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</si>
  <si>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</si>
  <si>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</si>
  <si>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</si>
  <si>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</si>
  <si>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</si>
  <si>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</si>
  <si>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</si>
  <si>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</si>
  <si>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</si>
  <si>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</si>
  <si>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</si>
  <si>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</si>
  <si>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</si>
  <si>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</si>
  <si>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</si>
  <si>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</si>
  <si>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</si>
  <si>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</si>
  <si>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</si>
  <si>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</si>
  <si>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</si>
  <si>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</si>
  <si>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</si>
  <si>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</si>
  <si>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</si>
  <si>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</si>
  <si>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</si>
  <si>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</si>
  <si>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</si>
  <si>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</si>
  <si>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</si>
  <si>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</si>
  <si>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</si>
  <si>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</si>
  <si>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</si>
  <si>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</si>
  <si>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</si>
  <si>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</si>
  <si>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</si>
  <si>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</si>
  <si>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</si>
  <si>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</si>
  <si>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</si>
  <si>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</si>
  <si>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</si>
  <si>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</si>
  <si>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</si>
  <si>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</si>
  <si>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</si>
  <si>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</si>
  <si>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</si>
  <si>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</si>
  <si>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</si>
  <si>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</si>
  <si>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</si>
  <si>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</si>
  <si>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</si>
  <si>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</si>
  <si>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</si>
  <si>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</si>
  <si>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</si>
  <si>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</si>
  <si>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</si>
  <si>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</si>
  <si>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</si>
  <si>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03 2 02 13110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</si>
  <si>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</si>
  <si>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</si>
  <si>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</si>
  <si>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</si>
  <si>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</si>
  <si>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</si>
  <si>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</si>
  <si>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</si>
  <si>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</si>
  <si>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</si>
  <si>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</si>
  <si>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</si>
  <si>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</si>
  <si>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</si>
  <si>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</si>
  <si>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</si>
  <si>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</si>
  <si>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</si>
  <si>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</si>
  <si>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</si>
  <si>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</si>
  <si>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</si>
  <si>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</si>
  <si>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</si>
  <si>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</si>
  <si>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</si>
  <si>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</si>
  <si>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</si>
  <si>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</si>
  <si>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</si>
  <si>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</si>
  <si>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</si>
  <si>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</si>
  <si>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</si>
  <si>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</si>
  <si>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</si>
  <si>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</si>
  <si>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</si>
  <si>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</si>
  <si>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</si>
  <si>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</si>
  <si>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</si>
  <si>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</si>
  <si>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</si>
  <si>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</si>
  <si>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</si>
  <si>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</si>
  <si>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</si>
  <si>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</si>
  <si>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</si>
  <si>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ветеранов труда и тружеников тыла</t>
  </si>
  <si>
    <t>Молодежная политика</t>
  </si>
  <si>
    <t>2 02 15001 05 0000 151</t>
  </si>
  <si>
    <t>2 02 30013 05 0000 151</t>
  </si>
  <si>
    <t>2 02 30027 05 0000 151</t>
  </si>
  <si>
    <t>2 02 39999 05 0000 151</t>
  </si>
  <si>
    <t>2 02 30027 00 0000 151</t>
  </si>
  <si>
    <t>2 02 30013 00 0000 151</t>
  </si>
  <si>
    <t>2 02 15001 00 0000 151</t>
  </si>
  <si>
    <t>2 02 15000 00 0000 151</t>
  </si>
  <si>
    <t>2 02 39999 00 0000 151</t>
  </si>
  <si>
    <t>11 2 01 С1423</t>
  </si>
  <si>
    <t xml:space="preserve">Строительство (реконструкция) автомобильных дорог общего пользования местного значения </t>
  </si>
  <si>
    <t>Капитальные вложения в объекты государственной (муниципальной) собственности</t>
  </si>
  <si>
    <t>2 02 30000 00 0000 151</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</si>
  <si>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</si>
  <si>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</si>
  <si>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</si>
  <si>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</si>
  <si>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</si>
  <si>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</si>
  <si>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</si>
  <si>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</si>
  <si>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</si>
  <si>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</si>
  <si>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</si>
  <si>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</si>
  <si>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</si>
  <si>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</si>
  <si>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</si>
  <si>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</si>
  <si>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</si>
  <si>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</si>
  <si>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</si>
  <si>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</si>
  <si>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</si>
  <si>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</si>
  <si>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Содержание работников, осуществляющих переданные государственные полномочия по организации проведения мероприятий по отлову и содержанию безнадзорных животных</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</si>
  <si>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</si>
  <si>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</si>
  <si>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</si>
  <si>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Источники финансирования дефицита бюджета муниципального района «Льговский район» на 2018 год</t>
  </si>
  <si>
    <t>Прогнозируемое поступление доходов в районный бюджет в 2018 году</t>
  </si>
  <si>
    <t>РАСХОДОВ РАЙОННОГО БЮДЖЕТА НА 2018 ГОД</t>
  </si>
  <si>
    <t>Итого расходы</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</si>
  <si>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</si>
  <si>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</si>
  <si>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</si>
  <si>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</si>
  <si>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</si>
  <si>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</si>
  <si>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Приложение №7</t>
  </si>
  <si>
    <t>РЗ</t>
  </si>
  <si>
    <t>00</t>
  </si>
  <si>
    <t>Резервные фонды органов месного самоуправления</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</si>
  <si>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</si>
  <si>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</si>
  <si>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</si>
  <si>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Основное мероприятие «Проведение первичных мероприятий по защите информации"</t>
  </si>
  <si>
    <t>Ежемесячное денежное   вознаграждение за классное  руководство</t>
  </si>
  <si>
    <t>Основное мероприятие "Организация оздоровления и отдыха детей Льговского района Курской области"</t>
  </si>
  <si>
    <t>300</t>
  </si>
  <si>
    <t>600</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</si>
  <si>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2018 год</t>
  </si>
  <si>
    <t>Муниципальная программа "Повышение эффективности управления муниципальными финансами в Льговском районе Курской области на 2018-2020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</si>
  <si>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2018-2020 годы"</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</si>
  <si>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2018-2020 год"</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</si>
  <si>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2018-2020 год"</t>
  </si>
  <si>
    <t>Муниципальная программа "Повышение эффективности управления муниципальными финансоами в Льговском районе Курской области на 2018-2020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</si>
  <si>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2018-2020 годы" </t>
  </si>
  <si>
    <t>Муниципальная программа "Социальная поддержка граждан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</si>
  <si>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2018-2020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</si>
  <si>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2018-2020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</si>
  <si>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2018-2020 годы"</t>
  </si>
  <si>
    <t>Муниципальная программа "Управление муниципальным имуществом и земельными ресурсами в Льговском районе Курской области на 2018-2020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</si>
  <si>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2018-2020 годы"</t>
  </si>
  <si>
    <t>Муниципальная программа "Развитие муниципальной службы в Льговском районе Курской области на 2018-2020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</si>
  <si>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2018-2020 годы"</t>
  </si>
  <si>
    <t>Муниципальная программа "Сохранение и развитие архивного дела в Льговском районе Курской области на 2018-2020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</si>
  <si>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2018-2020 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</si>
  <si>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2018-2020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</si>
  <si>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2018-2020 годы"</t>
  </si>
  <si>
    <t>Муниципальная программа " Профилактика правонарушений в Льговском районе Курской области на 2018-2020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</si>
  <si>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2018-2020 годы"</t>
  </si>
  <si>
    <t>Муниципальная программа "Содействие занятости населения в Льговском районе Курской области на 2018-2020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</si>
  <si>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2018-2020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</si>
  <si>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2018-2020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</si>
  <si>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</si>
  <si>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</si>
  <si>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</si>
  <si>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Муниципальная программа "Развитие образования в Льговском районе Курской области на 2018-2020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</si>
  <si>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2018-2020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</si>
  <si>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2018-2020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</si>
  <si>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</si>
  <si>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</si>
  <si>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</si>
  <si>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2018-2020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</si>
  <si>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2018-2020 годы"</t>
  </si>
  <si>
    <t>Муниципальная программа "Развитие культуры в Льговском районе Курской области на 2018-2020 год"</t>
  </si>
  <si>
    <t>Подпрограмма "Искусство" муниципальной программы "Развитие культуры в Льговском районе Курской области на 2018-2020 год"</t>
  </si>
  <si>
    <t>Подпрограмма "Наследие" муниципальной программы  "Развитие культуры в Льговском районе Курской области на 2018-2020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</si>
  <si>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</si>
  <si>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2018-2020 годы"</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</si>
  <si>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2018-2020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</si>
  <si>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2018-2020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</si>
  <si>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</si>
  <si>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2018-2020 годы"</t>
  </si>
  <si>
    <t>Муниципальная программа  "Профилактика правонарушений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</si>
  <si>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2018-2020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</si>
  <si>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</si>
  <si>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2018-2020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</si>
  <si>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2018-2020годы"</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</si>
  <si>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</si>
  <si>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</si>
  <si>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</si>
  <si>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</si>
  <si>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</si>
  <si>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</si>
  <si>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</si>
  <si>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</si>
  <si>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Итого расходы на 2018 год</t>
  </si>
  <si>
    <t>к решению Представительного Собрания Льговского района Курской области</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</si>
  <si>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2018-2020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</si>
  <si>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2018-2020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</si>
  <si>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2018-2020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</si>
  <si>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2018-2020 годы"</t>
  </si>
  <si>
    <t>Муниципальная программа "Развитие культуры в Льговском районе Курской области на 2018-2020 годы"</t>
  </si>
  <si>
    <t>Подпрограмма "Искусство" муниципальной программы "Развитие культуры в Льговском районе Курской области на 2018-2020 годы"</t>
  </si>
  <si>
    <t>Подпрограмма "Наследие"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</si>
  <si>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годы"</t>
  </si>
  <si>
    <t/>
  </si>
  <si>
    <t>Приложение №11</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</si>
  <si>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</si>
  <si>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</si>
  <si>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</si>
  <si>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</si>
  <si>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</si>
  <si>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</si>
  <si>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</si>
  <si>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</si>
  <si>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</si>
  <si>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</si>
  <si>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</si>
  <si>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</si>
  <si>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</si>
  <si>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</si>
  <si>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2018 год</t>
  </si>
  <si>
    <t>Муниципальная программа  "Развитие культуры в Льговском районе Курской области на 2018-2020 годы"</t>
  </si>
  <si>
    <t>Подпрограмма "Наследие"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</si>
  <si>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</si>
  <si>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на2018-2020 годы"</t>
  </si>
  <si>
    <t>Муниципальная программа  "Развитие образования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</si>
  <si>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на2018-2020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</si>
  <si>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</si>
  <si>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2018-2020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</si>
  <si>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2018-2020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</si>
  <si>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2018-2020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</si>
  <si>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2018-2020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</si>
  <si>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2018-2020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</si>
  <si>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2018-2020 годы"</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</si>
  <si>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</si>
  <si>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</si>
  <si>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</si>
  <si>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</si>
  <si>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</si>
  <si>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</si>
  <si>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</si>
  <si>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</si>
  <si>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</si>
  <si>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</si>
  <si>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</si>
  <si>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</si>
  <si>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01 06 05 00 00 0000 500</t>
  </si>
  <si>
    <t>Предоставление бюджетных кредитов внутри страны в валюте Российской Федерации</t>
  </si>
  <si>
    <t>01 06 05 02 00 0000 500</t>
  </si>
  <si>
    <t>Предоставление бюджетных кредитов другим бюджетам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</si>
  <si>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</si>
  <si>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</si>
  <si>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</si>
  <si>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</si>
  <si>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Льговского района Курской области от 26.12.2017 г. № 13</t>
  </si>
  <si>
    <t>Курской области от 26.12.2017 г. № 13</t>
  </si>
  <si>
    <t xml:space="preserve"> к решению Представительного Собрания Льговского района Курской области от 26.12.2017 г. № 13</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</si>
  <si>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</si>
  <si>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</si>
  <si>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</si>
  <si>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</si>
  <si>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</si>
  <si>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</si>
  <si>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</si>
  <si>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</si>
  <si>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</si>
  <si>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</si>
  <si>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</si>
  <si>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</si>
  <si>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</si>
  <si>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77 3 00 00000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</si>
  <si>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</si>
  <si>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</si>
  <si>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</si>
  <si>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</si>
  <si>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</si>
  <si>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</si>
  <si>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</si>
  <si>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</si>
  <si>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</si>
  <si>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</si>
  <si>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</si>
  <si>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</si>
  <si>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</si>
  <si>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</si>
  <si>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</si>
  <si>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</si>
  <si>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</si>
  <si>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</si>
  <si>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</si>
  <si>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</si>
  <si>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</si>
  <si>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</si>
  <si>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</si>
  <si>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</si>
  <si>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</si>
  <si>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</si>
  <si>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</si>
  <si>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</si>
  <si>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</si>
  <si>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</si>
  <si>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</si>
  <si>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</si>
  <si>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</si>
  <si>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</si>
  <si>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</si>
  <si>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</si>
  <si>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</si>
  <si>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</si>
  <si>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</si>
  <si>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</si>
  <si>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</si>
  <si>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</si>
  <si>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</si>
  <si>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</si>
  <si>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</si>
  <si>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</si>
  <si>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</si>
  <si>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</si>
  <si>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</si>
  <si>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</si>
  <si>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</si>
  <si>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13 2 02 00000</t>
  </si>
  <si>
    <t>13 2 04 00000</t>
  </si>
  <si>
    <t>12 2 01 00000</t>
  </si>
  <si>
    <t>12 2 02 00000</t>
  </si>
  <si>
    <t>12 2 03 00000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</si>
  <si>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</si>
  <si>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</si>
  <si>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</si>
  <si>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</si>
  <si>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</si>
  <si>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</si>
  <si>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</si>
  <si>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</si>
  <si>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</si>
  <si>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</si>
  <si>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</si>
  <si>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</si>
  <si>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</si>
  <si>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</si>
  <si>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</si>
  <si>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</si>
  <si>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</si>
  <si>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</si>
  <si>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</si>
  <si>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</si>
  <si>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</si>
  <si>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</si>
  <si>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</si>
  <si>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</si>
  <si>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</si>
  <si>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</si>
  <si>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</si>
  <si>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</si>
  <si>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</si>
  <si>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</si>
  <si>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12 1 01 00000</t>
  </si>
  <si>
    <t>Выполнение других (прочих) обязательств муниципального образования</t>
  </si>
  <si>
    <t>Организация проведения мероприятий по отлову и содержанию безнадзорных животных</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</si>
  <si>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</si>
  <si>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t>
  </si>
  <si>
    <t>Единая субвенция бюджетам муниципальных районов</t>
  </si>
  <si>
    <t>2 02 39998 00 0000 151</t>
  </si>
  <si>
    <t>Единая субвенция местным бюджетам</t>
  </si>
  <si>
    <t>2 02 39998 05 0000 151</t>
  </si>
  <si>
    <t>Иные межбюджетные трансферты на содержание работника, осуществляющего выполнение переданных полномочий</t>
  </si>
  <si>
    <t>77 2 00 П1490</t>
  </si>
  <si>
    <t>ЖИЛИЩНО-КОММУНАЛЬНОЕ ХОЗЯЙСТВО</t>
  </si>
  <si>
    <t>05</t>
  </si>
  <si>
    <t>Коммунальное хозяйство</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</si>
  <si>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</si>
  <si>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Муниципальная программа "Обеспечение доступным и комфортным жильем и коммунальными услугами граждан Льговского района Курской области на 2018-2020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</si>
  <si>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2018-2020 годы"</t>
  </si>
  <si>
    <t>Мероприятия, направленные на  развитие социальной и инженерной инфраструктуры муниципальных образований Курской области</t>
  </si>
  <si>
    <t>07 2 02 S1500</t>
  </si>
  <si>
    <t>500</t>
  </si>
  <si>
    <t>Основное мероприятие «Строительство распределительных сетей газопровода»</t>
  </si>
  <si>
    <t>Муниципальная программа "Социальное развитие села в Льговском районе Курской области на 2018-2020 годы"</t>
  </si>
  <si>
    <t>Подпрограмма "Устойчивое развитие сельских территорий в Льговском районе Курской области" муниципальной программы "Социальное развитие села в Льговском районе Курской области на 2018-2020 годы"</t>
  </si>
  <si>
    <t>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t>
  </si>
  <si>
    <t>77 2 00 П1417</t>
  </si>
  <si>
    <t>Иные межбюджетные трансферты на осуществление полномочий  в области коммунального хозяйства</t>
  </si>
  <si>
    <t>77 2 00 П1431</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</si>
  <si>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</si>
  <si>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</si>
  <si>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ПРОЧИЕ МЕЖБЮДЖЕТНЫЕ ТРАНФЕРТЫ ОБЩЕГО ХАРАКТЕРА</t>
  </si>
  <si>
    <t>Основное мероприятие "Предоставление бюджетам поселений иных межбюджетных трансфертов на оформление в собственность имущества, несвязанных  с передачей осуществления части полномочий по решению вопросов местного значения"</t>
  </si>
  <si>
    <t>Оказание финансовой поддержки бюджетам поселений на обеспечение мероприятий, связанных с оформлением имущества в муниципальную собственность</t>
  </si>
  <si>
    <t>14 2 02 П1499</t>
  </si>
  <si>
    <t>Иные межбюджетные трансферты на осуществление полномочий по обеспечению населения экологически чистой питьевой водой</t>
  </si>
  <si>
    <t>77 2 00 П1427</t>
  </si>
  <si>
    <t>Другие вопросы в области национальной экономики</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</si>
  <si>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</si>
  <si>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07 0 00 00000</t>
  </si>
  <si>
    <t>07 2 00 00000</t>
  </si>
  <si>
    <t>07 2 02 00000</t>
  </si>
  <si>
    <t>16 0 00 00000</t>
  </si>
  <si>
    <t>16 1 00 00000</t>
  </si>
  <si>
    <t>16 1 01 00000</t>
  </si>
  <si>
    <t>07 2 01 00000</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</si>
  <si>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</si>
  <si>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S3600</t>
  </si>
  <si>
    <t>01 3 02 13340</t>
  </si>
  <si>
    <t>01 3 02 13350</t>
  </si>
  <si>
    <t>14 2 02 00000</t>
  </si>
  <si>
    <t>Реализация мероприятий по устойчивому развитию сельских территорий</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</si>
  <si>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</si>
  <si>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</si>
  <si>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2 18 00000 05 0000 151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</si>
  <si>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</si>
  <si>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</si>
  <si>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</si>
  <si>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</si>
  <si>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</si>
  <si>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</si>
  <si>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</si>
  <si>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</si>
  <si>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</si>
  <si>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2 19 00000 00 0000 000</t>
  </si>
  <si>
    <t>ВОЗВРАТ ОСТАТКОВ СУБСИДИЙ, СУБВЕНЦИЙ И ИНЫХ МЕЖБЮДЖЕТНЫХ ТРАНСФЕРТОВ, ИМЕЮЩИХ ЦЕЛЕВОЕ НАЗНАЧЕНИЕ, ПРОШЛЫХ ЛЕТ</t>
  </si>
  <si>
    <t>2 02 20000 00 0000 151</t>
  </si>
  <si>
    <t>Субсидии бюджетам бюджетной системы Российской Федерации (межбюджетные субсидии)</t>
  </si>
  <si>
    <t>2 02 29999 00 0000 151</t>
  </si>
  <si>
    <t>Прочие субсидии</t>
  </si>
  <si>
    <t>2 02 29999 05 0000 151</t>
  </si>
  <si>
    <t>Прочие субсидии бюджетам муниципальных районов</t>
  </si>
  <si>
    <t>Субсидии местным бюджетам на развитие социальной и инженерной инфраструктуры</t>
  </si>
  <si>
    <t>07 2 02 11500</t>
  </si>
  <si>
    <t>Развитие социальной и инженерной инфраструктуры муниципальных образований Курской области</t>
  </si>
  <si>
    <t>2 02 20077 00 0000 151</t>
  </si>
  <si>
    <t>2 02 20077 05 0000 151</t>
  </si>
  <si>
    <t>2 02 25467 00 0000 151</t>
  </si>
  <si>
    <t>2 02 25467 05 0000 151</t>
  </si>
  <si>
    <t>Субсидии бюджетам на софинансирование капитальных вложений в объекты государственной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</si>
  <si>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</si>
  <si>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</si>
  <si>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</si>
  <si>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07 2 01 13600</t>
  </si>
  <si>
    <t>Мероприятия по внесению в государственный кадастр недвижимости сведений о границах муниципальных образований и границах населенных пунктов</t>
  </si>
  <si>
    <t>Организация отдыха детей в каникулярное время</t>
  </si>
  <si>
    <t>08 4 01 13540</t>
  </si>
  <si>
    <t>03 2 04 13090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</si>
  <si>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</si>
  <si>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03 2 05 13060</t>
  </si>
  <si>
    <t>Предоставление мер социальной поддержки работникам муниципальных образовательных организаций</t>
  </si>
  <si>
    <t>01 1 01 L4670</t>
  </si>
  <si>
    <t>Обеспечение развития и укрепления материально-технической базы муниципальных домов культуры</t>
  </si>
  <si>
    <t>07 2 01 П1416</t>
  </si>
  <si>
    <t>Иные межбюджетные трансферты на осуществление мероприятий  по  разработке документов территориального планирования и градостроительного зонирования</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</si>
  <si>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</si>
  <si>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</si>
  <si>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</si>
  <si>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</si>
  <si>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1 12 01041 01 0000 120</t>
  </si>
  <si>
    <t>1 12 01042 01 0000 120</t>
  </si>
  <si>
    <t>Плата за размещение отходов производства</t>
  </si>
  <si>
    <t>Плата за размещение твердых коммунальных отходов</t>
  </si>
  <si>
    <t>1 05 03000 01 0000 110</t>
  </si>
  <si>
    <t>1 12 01040 01 0000 120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</si>
  <si>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</si>
  <si>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</si>
  <si>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2 02 35120 00 0000 151</t>
  </si>
  <si>
    <t>2 02 35120 05 0000 151</t>
  </si>
  <si>
    <t>Иные межбюджетные трансферты</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</si>
  <si>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</si>
  <si>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</si>
  <si>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2 02 40000 00 0000 151</t>
  </si>
  <si>
    <t>2 02 45147 00 0000 151</t>
  </si>
  <si>
    <t>2 02 45147 05 0000 151</t>
  </si>
  <si>
    <t>2 07 00000 00 0000 000</t>
  </si>
  <si>
    <t>ПРОЧИЕ БЕЗВОЗМЕЗДНЫЕ ПОСТУПЛЕНИЯ</t>
  </si>
  <si>
    <t>2 07 05000 05 0000 180</t>
  </si>
  <si>
    <t>Прочие безвозмездные поступления в бюджеты муниципальных районов</t>
  </si>
  <si>
    <t>2 07 05020 05 0000 180</t>
  </si>
  <si>
    <t>Поступления от денежных пожертвований, предоставляемых физическими лицами получателям средств бюджетов муниципальных районов</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</si>
  <si>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</si>
  <si>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</si>
  <si>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</si>
  <si>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01 2 01 L5195</t>
  </si>
  <si>
    <t>Государственная поддержка муниципальных учреждений культуры, находящихся на территории сельских поселений</t>
  </si>
  <si>
    <t>Основное мероприятие "Улучшение качества питьевого водоснабжения населения"</t>
  </si>
  <si>
    <t>Муниципальная программа «Охрана окружающей среды в Льговском районе Курской области на 2018-2020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</si>
  <si>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2018-2020 годы»</t>
  </si>
  <si>
    <t>Мероприятия, связанные с проведением текущего ремонта объектов водоснабжения муниципальной собственности</t>
  </si>
  <si>
    <t>06 1 01 S3430</t>
  </si>
  <si>
    <t>06 0 00 00000</t>
  </si>
  <si>
    <t>06 1 00 00000</t>
  </si>
  <si>
    <t>06 1 01 00000</t>
  </si>
  <si>
    <t>16 1 01 S5671</t>
  </si>
  <si>
    <t>16 1 01 R5671</t>
  </si>
  <si>
    <t>Субсидии из областного бюджета бюджетам муниципальных районов на выполнение мероприятий по обеспечению населения экологически чистой питьевой водой</t>
  </si>
  <si>
    <t>06 1 01 13430</t>
  </si>
  <si>
    <t>Проведение текущего ремонта объектов водоснабжения муниципальной собственности</t>
  </si>
  <si>
    <t>03 2 05 С1409</t>
  </si>
  <si>
    <t>Расходы на предоставление мер социальной поддержки работникам муниципальных образовательных организаций</t>
  </si>
  <si>
    <t>03 2 04 С1412</t>
  </si>
  <si>
    <t>Мероприятия по организации питания обучающихся муниципальных образовательных организаций</t>
  </si>
  <si>
    <t>77 2 00 С1402</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</si>
  <si>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содержание работников, осуществляющих переданные государственные полномочия в сфере социальной защиты населения</t>
  </si>
  <si>
    <t>Основное мероприятие "Проведение первичных мероприятий по защите информации"</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</si>
  <si>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</si>
  <si>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Приложение №1
к решению Представительного Собрания 
Льговского района Курской области
от  26.12.2017 г. № 13
«О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24.12.2018 г.  №49)</t>
  </si>
  <si>
    <t>Курской области  на 2018 год и на плановый период 2019 и 2020 годов"                                           (в редакции Решения Представительного Собрания Льговского района Курской области от 24.12.2018 г.  №49)</t>
  </si>
  <si>
    <t xml:space="preserve"> от 26.12.2017 г. № 13 "О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24.12.2018 г.  №49)</t>
  </si>
  <si>
    <t>"О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24.12.2018 г.  №49)</t>
  </si>
  <si>
    <t>«О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24.12.2018 г.  №49)</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</si>
</sst>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s>
  <fonts count="76">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31" borderId="0" applyNumberFormat="0" applyBorder="0" applyAlignment="0" applyProtection="0"/>
  </cellStyleXfs>
  <cellXfs count="311">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171" fontId="33" fillId="32" borderId="10" xfId="0" applyNumberFormat="1" applyFont="1" applyFill="1" applyBorder="1" applyAlignment="1">
      <alignment horizontal="center" vertical="center" wrapText="1"/>
    </xf>
    <xf numFmtId="2" fontId="33" fillId="32" borderId="10" xfId="59" applyNumberFormat="1" applyFont="1" applyFill="1" applyBorder="1" applyAlignment="1">
      <alignment horizontal="right" vertical="center" wrapText="1"/>
      <protection/>
    </xf>
    <xf numFmtId="2" fontId="3" fillId="32" borderId="10" xfId="0" applyNumberFormat="1" applyFont="1" applyFill="1" applyBorder="1" applyAlignment="1">
      <alignment horizontal="right" vertical="center" wrapText="1"/>
    </xf>
    <xf numFmtId="2" fontId="33" fillId="32" borderId="10" xfId="0" applyNumberFormat="1" applyFont="1" applyFill="1" applyBorder="1" applyAlignment="1">
      <alignment horizontal="right" vertical="center" wrapText="1"/>
    </xf>
    <xf numFmtId="2" fontId="3" fillId="32" borderId="10" xfId="59" applyNumberFormat="1" applyFont="1" applyFill="1" applyBorder="1" applyAlignment="1">
      <alignment horizontal="right" vertical="center" wrapText="1"/>
      <protection/>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2" fontId="28" fillId="32" borderId="10" xfId="0" applyNumberFormat="1" applyFont="1" applyFill="1" applyBorder="1" applyAlignment="1">
      <alignment horizontal="right" vertical="center"/>
    </xf>
    <xf numFmtId="2" fontId="2" fillId="32" borderId="10" xfId="0" applyNumberFormat="1" applyFont="1" applyFill="1" applyBorder="1" applyAlignment="1">
      <alignment horizontal="right" vertical="center" wrapText="1"/>
    </xf>
    <xf numFmtId="2" fontId="2" fillId="32" borderId="10" xfId="0" applyNumberFormat="1" applyFont="1" applyFill="1" applyBorder="1" applyAlignment="1" applyProtection="1">
      <alignment horizontal="right" vertical="center"/>
      <protection/>
    </xf>
    <xf numFmtId="2" fontId="2"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lignment horizontal="right" vertical="center" wrapText="1"/>
    </xf>
    <xf numFmtId="2" fontId="1" fillId="32" borderId="10" xfId="0" applyNumberFormat="1" applyFont="1" applyFill="1" applyBorder="1" applyAlignment="1">
      <alignment vertical="top"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171" fontId="0" fillId="32" borderId="0" xfId="0" applyNumberFormat="1" applyFont="1" applyFill="1" applyAlignment="1">
      <alignment vertical="top"/>
    </xf>
    <xf numFmtId="171" fontId="0" fillId="32" borderId="0" xfId="0" applyNumberFormat="1" applyFont="1" applyFill="1" applyAlignment="1">
      <alignment horizontal="right" vertical="top"/>
    </xf>
    <xf numFmtId="2" fontId="1" fillId="32" borderId="10" xfId="0" applyNumberFormat="1" applyFont="1" applyFill="1" applyBorder="1" applyAlignment="1">
      <alignment vertical="top"/>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0" fontId="4" fillId="0" borderId="10" xfId="0" applyFont="1" applyBorder="1" applyAlignment="1">
      <alignment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7"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2" fillId="32" borderId="0" xfId="0" applyNumberFormat="1" applyFont="1" applyFill="1" applyAlignment="1">
      <alignment vertical="top"/>
    </xf>
    <xf numFmtId="171" fontId="0" fillId="32" borderId="0" xfId="0" applyNumberFormat="1" applyFill="1" applyAlignment="1">
      <alignment vertical="top"/>
    </xf>
    <xf numFmtId="171" fontId="0"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alignment vertical="top" wrapText="1"/>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0" fontId="1" fillId="32" borderId="10" xfId="0" applyFont="1" applyFill="1" applyBorder="1" applyAlignment="1">
      <alignment wrapText="1"/>
    </xf>
    <xf numFmtId="1" fontId="2" fillId="32" borderId="10" xfId="0" applyNumberFormat="1" applyFont="1" applyFill="1" applyBorder="1" applyAlignment="1">
      <alignment horizontal="center" vertical="center" wrapText="1"/>
    </xf>
    <xf numFmtId="0" fontId="2" fillId="32" borderId="10" xfId="0" applyFont="1" applyFill="1" applyBorder="1" applyAlignment="1">
      <alignment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0" fontId="2" fillId="32" borderId="10" xfId="0" applyFont="1" applyFill="1" applyBorder="1" applyAlignment="1">
      <alignment wrapText="1"/>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vertical="top"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0" fontId="32" fillId="32" borderId="13" xfId="0" applyFont="1" applyFill="1" applyBorder="1" applyAlignment="1">
      <alignment horizontal="left" vertical="top" wrapText="1"/>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171" fontId="2" fillId="32" borderId="12" xfId="0" applyNumberFormat="1" applyFont="1" applyFill="1" applyBorder="1" applyAlignment="1">
      <alignment horizontal="center" vertical="center" wrapText="1"/>
    </xf>
    <xf numFmtId="171" fontId="1" fillId="32" borderId="12" xfId="0" applyNumberFormat="1" applyFont="1" applyFill="1" applyBorder="1" applyAlignment="1">
      <alignment horizontal="center" vertical="center" wrapText="1"/>
    </xf>
    <xf numFmtId="0" fontId="1" fillId="32" borderId="10" xfId="0" applyFont="1" applyFill="1" applyBorder="1" applyAlignment="1">
      <alignment horizontal="left" wrapText="1"/>
    </xf>
    <xf numFmtId="171" fontId="1" fillId="32" borderId="10" xfId="0" applyNumberFormat="1" applyFont="1" applyFill="1" applyBorder="1" applyAlignment="1">
      <alignment horizontal="justify" vertical="top" wrapText="1"/>
    </xf>
    <xf numFmtId="171" fontId="1" fillId="32" borderId="10" xfId="0" applyNumberFormat="1" applyFont="1" applyFill="1" applyBorder="1" applyAlignment="1">
      <alignment horizontal="left" vertical="top" wrapText="1"/>
    </xf>
    <xf numFmtId="171" fontId="1" fillId="32" borderId="10" xfId="0" applyNumberFormat="1" applyFont="1" applyFill="1" applyBorder="1" applyAlignment="1">
      <alignment horizontal="left" vertical="top"/>
    </xf>
    <xf numFmtId="1" fontId="1" fillId="32" borderId="10" xfId="0" applyNumberFormat="1" applyFont="1" applyFill="1" applyBorder="1" applyAlignment="1">
      <alignment horizontal="center" vertical="top"/>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1" fontId="1" fillId="32" borderId="0" xfId="0" applyNumberFormat="1" applyFont="1" applyFill="1" applyAlignment="1" applyProtection="1">
      <alignment vertical="top" wrapText="1"/>
      <protection/>
    </xf>
    <xf numFmtId="171" fontId="17" fillId="32" borderId="0" xfId="0" applyNumberFormat="1" applyFont="1" applyFill="1" applyAlignment="1" applyProtection="1">
      <alignment horizontal="right" vertical="top"/>
      <protection/>
    </xf>
    <xf numFmtId="0" fontId="2" fillId="32" borderId="14" xfId="0" applyFont="1" applyFill="1" applyBorder="1" applyAlignment="1" applyProtection="1">
      <alignment horizontal="center"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171" fontId="31" fillId="32" borderId="14" xfId="0" applyNumberFormat="1" applyFont="1" applyFill="1" applyBorder="1" applyAlignment="1" applyProtection="1">
      <alignment horizontal="center" vertical="top" wrapText="1"/>
      <protection/>
    </xf>
    <xf numFmtId="0" fontId="31" fillId="32" borderId="16" xfId="0" applyFont="1" applyFill="1" applyBorder="1" applyAlignment="1" applyProtection="1">
      <alignment horizontal="center" vertical="top"/>
      <protection/>
    </xf>
    <xf numFmtId="0" fontId="31" fillId="32" borderId="17" xfId="0" applyFont="1" applyFill="1" applyBorder="1" applyAlignment="1" applyProtection="1">
      <alignment horizontal="center" vertical="top"/>
      <protection/>
    </xf>
    <xf numFmtId="0" fontId="31" fillId="32" borderId="18" xfId="0" applyFont="1" applyFill="1" applyBorder="1" applyAlignment="1" applyProtection="1">
      <alignment horizontal="center" vertical="top"/>
      <protection/>
    </xf>
    <xf numFmtId="0" fontId="31" fillId="32" borderId="19" xfId="0" applyFont="1" applyFill="1" applyBorder="1" applyAlignment="1" applyProtection="1">
      <alignment horizontal="center" vertical="top"/>
      <protection/>
    </xf>
    <xf numFmtId="1" fontId="31" fillId="32" borderId="19" xfId="0" applyNumberFormat="1" applyFont="1" applyFill="1" applyBorder="1" applyAlignment="1" applyProtection="1">
      <alignment horizontal="center" vertical="top"/>
      <protection/>
    </xf>
    <xf numFmtId="171"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2" fontId="2" fillId="32" borderId="10" xfId="0" applyNumberFormat="1" applyFont="1" applyFill="1" applyBorder="1" applyAlignment="1">
      <alignment horizontal="right" vertical="center"/>
    </xf>
    <xf numFmtId="171" fontId="1" fillId="32" borderId="13" xfId="0" applyNumberFormat="1" applyFont="1" applyFill="1" applyBorder="1" applyAlignment="1" applyProtection="1">
      <alignment vertical="top" wrapText="1"/>
      <protection/>
    </xf>
    <xf numFmtId="171"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1"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1" fontId="32" fillId="32" borderId="10" xfId="0" applyNumberFormat="1" applyFont="1" applyFill="1" applyBorder="1" applyAlignment="1">
      <alignment horizontal="center" vertical="center" wrapText="1"/>
    </xf>
    <xf numFmtId="171" fontId="19" fillId="32" borderId="10" xfId="0" applyNumberFormat="1" applyFont="1" applyFill="1" applyBorder="1" applyAlignment="1">
      <alignment vertical="top"/>
    </xf>
    <xf numFmtId="171" fontId="39" fillId="32" borderId="10" xfId="0" applyNumberFormat="1" applyFont="1" applyFill="1" applyBorder="1" applyAlignment="1">
      <alignment horizontal="center" vertical="center" wrapText="1"/>
    </xf>
    <xf numFmtId="0" fontId="37" fillId="32" borderId="10" xfId="0" applyFont="1" applyFill="1" applyBorder="1" applyAlignment="1">
      <alignment horizontal="left" wrapText="1"/>
    </xf>
    <xf numFmtId="49" fontId="14" fillId="32" borderId="10" xfId="0" applyNumberFormat="1" applyFont="1" applyFill="1" applyBorder="1" applyAlignment="1">
      <alignment horizontal="center" vertical="center" wrapText="1"/>
    </xf>
    <xf numFmtId="49" fontId="27"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0" fontId="0" fillId="32" borderId="0" xfId="0" applyFont="1" applyFill="1" applyAlignment="1">
      <alignment vertical="top" wrapText="1"/>
    </xf>
    <xf numFmtId="0" fontId="40" fillId="32" borderId="0" xfId="0" applyFont="1" applyFill="1" applyAlignment="1">
      <alignment vertical="top" wrapText="1"/>
    </xf>
    <xf numFmtId="0" fontId="32" fillId="32" borderId="0" xfId="0" applyFont="1" applyFill="1" applyAlignment="1">
      <alignment horizontal="center" vertical="center" wrapText="1"/>
    </xf>
    <xf numFmtId="0" fontId="32" fillId="32" borderId="0" xfId="0" applyFont="1" applyFill="1" applyAlignment="1">
      <alignment vertical="center" wrapText="1"/>
    </xf>
    <xf numFmtId="0" fontId="1" fillId="32" borderId="0" xfId="0" applyFont="1" applyFill="1" applyAlignment="1" applyProtection="1">
      <alignment wrapText="1"/>
      <protection/>
    </xf>
    <xf numFmtId="0" fontId="32" fillId="32" borderId="10" xfId="0" applyFont="1" applyFill="1" applyBorder="1" applyAlignment="1">
      <alignment horizontal="center" vertical="center" wrapText="1"/>
    </xf>
    <xf numFmtId="2" fontId="4" fillId="32" borderId="10" xfId="0" applyNumberFormat="1" applyFont="1" applyFill="1" applyBorder="1" applyAlignment="1">
      <alignment horizontal="right" vertical="center" wrapText="1"/>
    </xf>
    <xf numFmtId="0" fontId="2" fillId="32" borderId="10" xfId="0" applyFont="1" applyFill="1" applyBorder="1" applyAlignment="1">
      <alignment horizontal="center" vertical="top" wrapText="1"/>
    </xf>
    <xf numFmtId="2" fontId="2" fillId="32" borderId="10" xfId="0" applyNumberFormat="1" applyFont="1" applyFill="1" applyBorder="1" applyAlignment="1">
      <alignment vertical="top" wrapText="1"/>
    </xf>
    <xf numFmtId="0" fontId="1" fillId="32" borderId="10" xfId="0" applyFont="1" applyFill="1" applyBorder="1" applyAlignment="1">
      <alignment horizontal="center" vertical="top" wrapText="1"/>
    </xf>
    <xf numFmtId="0" fontId="37" fillId="32" borderId="10" xfId="0" applyFont="1" applyFill="1" applyBorder="1" applyAlignment="1">
      <alignment vertical="top"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32" fillId="32" borderId="10" xfId="0" applyFont="1" applyFill="1" applyBorder="1" applyAlignment="1">
      <alignment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2" fontId="2" fillId="32" borderId="10" xfId="0" applyNumberFormat="1" applyFont="1" applyFill="1" applyBorder="1" applyAlignment="1">
      <alignment vertical="top"/>
    </xf>
    <xf numFmtId="2" fontId="2" fillId="32" borderId="10" xfId="0" applyNumberFormat="1" applyFont="1" applyFill="1" applyBorder="1" applyAlignment="1">
      <alignment vertical="center" wrapText="1"/>
    </xf>
    <xf numFmtId="0" fontId="0" fillId="32" borderId="0" xfId="0" applyFill="1" applyAlignment="1">
      <alignment/>
    </xf>
    <xf numFmtId="2" fontId="1" fillId="32" borderId="10" xfId="0" applyNumberFormat="1" applyFont="1" applyFill="1" applyBorder="1" applyAlignment="1">
      <alignment vertical="center" wrapText="1"/>
    </xf>
    <xf numFmtId="2" fontId="1" fillId="32" borderId="10" xfId="0" applyNumberFormat="1" applyFont="1" applyFill="1" applyBorder="1" applyAlignment="1">
      <alignment vertical="center"/>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171" fontId="1" fillId="32" borderId="10" xfId="0" applyNumberFormat="1" applyFont="1" applyFill="1" applyBorder="1" applyAlignment="1">
      <alignment horizontal="left" vertical="center"/>
    </xf>
    <xf numFmtId="0" fontId="2" fillId="33" borderId="10" xfId="0" applyNumberFormat="1" applyFont="1" applyFill="1" applyBorder="1" applyAlignment="1">
      <alignment vertical="top" wrapText="1"/>
    </xf>
    <xf numFmtId="2" fontId="1" fillId="32" borderId="10" xfId="0" applyNumberFormat="1" applyFont="1" applyFill="1" applyBorder="1" applyAlignment="1">
      <alignment horizontal="right" vertical="center"/>
    </xf>
    <xf numFmtId="0" fontId="1" fillId="32" borderId="20" xfId="0" applyFont="1" applyFill="1" applyBorder="1" applyAlignment="1">
      <alignment horizontal="left" vertical="top" wrapText="1"/>
    </xf>
    <xf numFmtId="0" fontId="33" fillId="0" borderId="10" xfId="59" applyFont="1" applyFill="1" applyBorder="1" applyAlignment="1">
      <alignment vertical="center" wrapText="1"/>
      <protection/>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5" applyFont="1" applyBorder="1" applyAlignment="1">
      <alignment vertical="center" wrapText="1"/>
      <protection/>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2" fontId="35" fillId="32" borderId="10" xfId="59" applyNumberFormat="1" applyFont="1" applyFill="1" applyBorder="1" applyAlignment="1">
      <alignment vertical="center" wrapText="1"/>
      <protection/>
    </xf>
    <xf numFmtId="171" fontId="1" fillId="32" borderId="10" xfId="0" applyNumberFormat="1" applyFont="1" applyFill="1" applyBorder="1" applyAlignment="1">
      <alignment horizontal="center" vertical="top" wrapText="1"/>
    </xf>
    <xf numFmtId="49" fontId="2" fillId="32" borderId="10" xfId="0" applyNumberFormat="1" applyFont="1" applyFill="1" applyBorder="1" applyAlignment="1">
      <alignment horizontal="left" vertical="center"/>
    </xf>
    <xf numFmtId="171" fontId="1" fillId="32" borderId="10" xfId="0" applyNumberFormat="1" applyFont="1" applyFill="1" applyBorder="1" applyAlignment="1">
      <alignment horizontal="center" vertical="top" wrapText="1"/>
    </xf>
    <xf numFmtId="171" fontId="11" fillId="32" borderId="0" xfId="0" applyNumberFormat="1" applyFont="1" applyFill="1" applyBorder="1" applyAlignment="1">
      <alignment horizontal="center" vertical="top" wrapText="1"/>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0" applyFont="1" applyBorder="1" applyAlignment="1">
      <alignment vertical="center" wrapText="1"/>
    </xf>
    <xf numFmtId="0" fontId="3" fillId="0" borderId="10" xfId="0" applyFont="1" applyBorder="1" applyAlignment="1">
      <alignment vertical="center" wrapText="1"/>
    </xf>
    <xf numFmtId="171" fontId="2" fillId="0" borderId="13" xfId="0" applyNumberFormat="1" applyFont="1" applyFill="1" applyBorder="1" applyAlignment="1" applyProtection="1">
      <alignment vertical="top" wrapText="1"/>
      <protection/>
    </xf>
    <xf numFmtId="171" fontId="2" fillId="0" borderId="10" xfId="0" applyNumberFormat="1" applyFont="1" applyFill="1" applyBorder="1" applyAlignment="1" quotePrefix="1">
      <alignment horizontal="center" vertical="center" wrapText="1"/>
    </xf>
    <xf numFmtId="171" fontId="2" fillId="0" borderId="10"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171" fontId="1" fillId="0" borderId="13" xfId="0" applyNumberFormat="1" applyFont="1" applyFill="1" applyBorder="1" applyAlignment="1" applyProtection="1">
      <alignment vertical="top" wrapText="1"/>
      <protection/>
    </xf>
    <xf numFmtId="171" fontId="1" fillId="0" borderId="10" xfId="0" applyNumberFormat="1" applyFont="1" applyFill="1" applyBorder="1" applyAlignment="1" quotePrefix="1">
      <alignment horizontal="center" vertical="center" wrapText="1"/>
    </xf>
    <xf numFmtId="171" fontId="1" fillId="0" borderId="10" xfId="0" applyNumberFormat="1" applyFont="1" applyFill="1" applyBorder="1" applyAlignment="1">
      <alignment horizontal="center" vertical="center" wrapText="1"/>
    </xf>
    <xf numFmtId="0" fontId="1" fillId="0" borderId="21" xfId="0" applyFont="1" applyFill="1" applyBorder="1" applyAlignment="1">
      <alignment horizontal="left" vertical="center" wrapText="1"/>
    </xf>
    <xf numFmtId="1" fontId="1" fillId="0"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0" borderId="10" xfId="0" applyNumberFormat="1" applyFont="1" applyFill="1" applyBorder="1" applyAlignment="1" applyProtection="1">
      <alignment vertical="top" wrapText="1"/>
      <protection/>
    </xf>
    <xf numFmtId="0" fontId="1" fillId="0" borderId="10" xfId="0" applyFont="1" applyFill="1" applyBorder="1" applyAlignment="1">
      <alignment horizontal="left" vertical="center" wrapText="1"/>
    </xf>
    <xf numFmtId="171" fontId="1" fillId="0"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wrapText="1"/>
      <protection/>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xf>
    <xf numFmtId="171" fontId="1" fillId="0" borderId="0" xfId="0" applyNumberFormat="1" applyFont="1" applyAlignment="1">
      <alignment horizontal="right" vertical="top"/>
    </xf>
    <xf numFmtId="0" fontId="1" fillId="0" borderId="0" xfId="0" applyFont="1" applyAlignment="1">
      <alignment horizontal="right" vertical="top" wrapText="1"/>
    </xf>
    <xf numFmtId="0" fontId="4" fillId="0" borderId="0" xfId="0" applyFont="1" applyAlignment="1">
      <alignment horizontal="center" vertical="top" wrapText="1"/>
    </xf>
    <xf numFmtId="0" fontId="26" fillId="32" borderId="0" xfId="0" applyFont="1" applyFill="1" applyAlignment="1" applyProtection="1">
      <alignment horizontal="center" vertical="top" wrapText="1"/>
      <protection/>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171"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vertical="center"/>
      <protection/>
    </xf>
    <xf numFmtId="171" fontId="11" fillId="32" borderId="0" xfId="0" applyNumberFormat="1" applyFont="1" applyFill="1" applyBorder="1" applyAlignment="1">
      <alignment horizontal="left" vertical="top" wrapText="1"/>
    </xf>
    <xf numFmtId="0" fontId="1" fillId="32" borderId="0" xfId="0" applyFont="1" applyFill="1" applyAlignment="1" applyProtection="1">
      <alignment horizontal="left" vertical="top" wrapText="1"/>
      <protection/>
    </xf>
    <xf numFmtId="0" fontId="1" fillId="32" borderId="0" xfId="0" applyFont="1" applyFill="1" applyAlignment="1" applyProtection="1">
      <alignment horizontal="right" wrapText="1"/>
      <protection/>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5"/>
  <sheetViews>
    <sheetView tabSelected="1" view="pageBreakPreview" zoomScale="85" zoomScaleNormal="115" zoomScaleSheetLayoutView="85" workbookViewId="0" topLeftCell="A1">
      <selection activeCell="C6" sqref="C6"/>
    </sheetView>
  </sheetViews>
  <sheetFormatPr defaultColWidth="9.00390625" defaultRowHeight="12.75"/>
  <cols>
    <col min="1" max="1" width="30.00390625" style="0" customWidth="1"/>
    <col min="2" max="2" width="69.625" style="0" customWidth="1"/>
    <col min="3" max="3" width="23.375" style="0" customWidth="1"/>
  </cols>
  <sheetData>
    <row r="1" spans="2:3" ht="100.5" customHeight="1">
      <c r="B1" s="295" t="s">
        <v>788</v>
      </c>
      <c r="C1" s="296"/>
    </row>
    <row r="2" spans="2:3" ht="22.5" customHeight="1">
      <c r="B2" s="99"/>
      <c r="C2" s="100"/>
    </row>
    <row r="3" spans="1:3" ht="21.75" customHeight="1">
      <c r="A3" s="297" t="s">
        <v>401</v>
      </c>
      <c r="B3" s="297"/>
      <c r="C3" s="297"/>
    </row>
    <row r="4" spans="1:3" ht="11.25" customHeight="1">
      <c r="A4" s="182"/>
      <c r="B4" s="182"/>
      <c r="C4" s="182"/>
    </row>
    <row r="5" ht="15">
      <c r="C5" s="68" t="s">
        <v>16</v>
      </c>
    </row>
    <row r="6" spans="1:3" ht="43.5" customHeight="1">
      <c r="A6" s="92" t="s">
        <v>375</v>
      </c>
      <c r="B6" s="92" t="s">
        <v>33</v>
      </c>
      <c r="C6" s="92" t="s">
        <v>72</v>
      </c>
    </row>
    <row r="7" spans="1:3" ht="17.25" customHeight="1">
      <c r="A7" s="91">
        <v>1</v>
      </c>
      <c r="B7" s="91">
        <v>2</v>
      </c>
      <c r="C7" s="91">
        <v>3</v>
      </c>
    </row>
    <row r="8" spans="1:3" ht="48.75" customHeight="1">
      <c r="A8" s="92" t="s">
        <v>394</v>
      </c>
      <c r="B8" s="93" t="s">
        <v>376</v>
      </c>
      <c r="C8" s="94">
        <f>C9+C18</f>
        <v>9957082.650000036</v>
      </c>
    </row>
    <row r="9" spans="1:3" ht="38.25" customHeight="1">
      <c r="A9" s="92" t="s">
        <v>377</v>
      </c>
      <c r="B9" s="93" t="s">
        <v>378</v>
      </c>
      <c r="C9" s="98">
        <f>C14+C10</f>
        <v>10157082.650000036</v>
      </c>
    </row>
    <row r="10" spans="1:3" ht="20.25" customHeight="1">
      <c r="A10" s="92" t="s">
        <v>379</v>
      </c>
      <c r="B10" s="93" t="s">
        <v>380</v>
      </c>
      <c r="C10" s="94">
        <f>C11</f>
        <v>-346723232.2</v>
      </c>
    </row>
    <row r="11" spans="1:3" ht="20.25" customHeight="1">
      <c r="A11" s="96" t="s">
        <v>381</v>
      </c>
      <c r="B11" s="97" t="s">
        <v>382</v>
      </c>
      <c r="C11" s="98">
        <f>C12</f>
        <v>-346723232.2</v>
      </c>
    </row>
    <row r="12" spans="1:3" ht="20.25" customHeight="1">
      <c r="A12" s="96" t="s">
        <v>383</v>
      </c>
      <c r="B12" s="97" t="s">
        <v>384</v>
      </c>
      <c r="C12" s="95">
        <f>C13</f>
        <v>-346723232.2</v>
      </c>
    </row>
    <row r="13" spans="1:3" ht="37.5" customHeight="1">
      <c r="A13" s="96" t="s">
        <v>385</v>
      </c>
      <c r="B13" s="97" t="s">
        <v>386</v>
      </c>
      <c r="C13" s="98">
        <f>-'Доходы 2018'!C125-C20</f>
        <v>-346723232.2</v>
      </c>
    </row>
    <row r="14" spans="1:3" ht="18.75" customHeight="1">
      <c r="A14" s="92" t="s">
        <v>387</v>
      </c>
      <c r="B14" s="93" t="s">
        <v>388</v>
      </c>
      <c r="C14" s="94">
        <f>C15</f>
        <v>356880314.85</v>
      </c>
    </row>
    <row r="15" spans="1:3" ht="18.75" customHeight="1">
      <c r="A15" s="96" t="s">
        <v>389</v>
      </c>
      <c r="B15" s="97" t="s">
        <v>388</v>
      </c>
      <c r="C15" s="98">
        <f>C16</f>
        <v>356880314.85</v>
      </c>
    </row>
    <row r="16" spans="1:3" ht="18.75" customHeight="1">
      <c r="A16" s="96" t="s">
        <v>390</v>
      </c>
      <c r="B16" s="97" t="s">
        <v>391</v>
      </c>
      <c r="C16" s="95">
        <f>C17</f>
        <v>356880314.85</v>
      </c>
    </row>
    <row r="17" spans="1:3" ht="36.75" customHeight="1">
      <c r="A17" s="96" t="s">
        <v>392</v>
      </c>
      <c r="B17" s="97" t="s">
        <v>393</v>
      </c>
      <c r="C17" s="95">
        <f>'Ведомственная 2018'!G16-C25</f>
        <v>356880314.85</v>
      </c>
    </row>
    <row r="18" spans="1:3" ht="39.75" customHeight="1">
      <c r="A18" s="92" t="s">
        <v>522</v>
      </c>
      <c r="B18" s="93" t="s">
        <v>523</v>
      </c>
      <c r="C18" s="94">
        <f>C19</f>
        <v>-200000</v>
      </c>
    </row>
    <row r="19" spans="1:3" ht="36">
      <c r="A19" s="96" t="s">
        <v>524</v>
      </c>
      <c r="B19" s="97" t="s">
        <v>525</v>
      </c>
      <c r="C19" s="98">
        <f>C20+C23</f>
        <v>-200000</v>
      </c>
    </row>
    <row r="20" spans="1:3" ht="36">
      <c r="A20" s="96" t="s">
        <v>526</v>
      </c>
      <c r="B20" s="97" t="s">
        <v>527</v>
      </c>
      <c r="C20" s="98">
        <f>C21</f>
        <v>100000</v>
      </c>
    </row>
    <row r="21" spans="1:3" ht="54">
      <c r="A21" s="96" t="s">
        <v>528</v>
      </c>
      <c r="B21" s="97" t="s">
        <v>529</v>
      </c>
      <c r="C21" s="98">
        <f>C22</f>
        <v>100000</v>
      </c>
    </row>
    <row r="22" spans="1:3" ht="72">
      <c r="A22" s="96" t="s">
        <v>530</v>
      </c>
      <c r="B22" s="97" t="s">
        <v>531</v>
      </c>
      <c r="C22" s="98">
        <v>100000</v>
      </c>
    </row>
    <row r="23" spans="1:3" ht="36">
      <c r="A23" s="96" t="s">
        <v>532</v>
      </c>
      <c r="B23" s="97" t="s">
        <v>533</v>
      </c>
      <c r="C23" s="98">
        <f>C24</f>
        <v>-300000</v>
      </c>
    </row>
    <row r="24" spans="1:3" ht="54">
      <c r="A24" s="96" t="s">
        <v>534</v>
      </c>
      <c r="B24" s="97" t="s">
        <v>535</v>
      </c>
      <c r="C24" s="98">
        <f>C25</f>
        <v>-300000</v>
      </c>
    </row>
    <row r="25" spans="1:3" ht="57.75" customHeight="1">
      <c r="A25" s="96" t="s">
        <v>536</v>
      </c>
      <c r="B25" s="97" t="s">
        <v>537</v>
      </c>
      <c r="C25" s="98">
        <v>-300000</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25"/>
  <sheetViews>
    <sheetView view="pageBreakPreview" zoomScaleSheetLayoutView="100" zoomScalePageLayoutView="0" workbookViewId="0" topLeftCell="A1">
      <selection activeCell="C1" sqref="C1:C16384"/>
    </sheetView>
  </sheetViews>
  <sheetFormatPr defaultColWidth="9.00390625" defaultRowHeight="12.75"/>
  <cols>
    <col min="1" max="1" width="20.00390625" style="87" customWidth="1"/>
    <col min="2" max="2" width="65.50390625" style="0" customWidth="1"/>
    <col min="3" max="3" width="13.625" style="75" customWidth="1"/>
  </cols>
  <sheetData>
    <row r="1" spans="1:3" ht="15">
      <c r="A1" s="34"/>
      <c r="B1" s="35"/>
      <c r="C1" s="68" t="s">
        <v>278</v>
      </c>
    </row>
    <row r="2" spans="1:3" ht="15">
      <c r="A2" s="34"/>
      <c r="B2" s="36"/>
      <c r="C2" s="68" t="s">
        <v>68</v>
      </c>
    </row>
    <row r="3" spans="1:3" ht="15">
      <c r="A3" s="37"/>
      <c r="B3" s="298" t="s">
        <v>540</v>
      </c>
      <c r="C3" s="298"/>
    </row>
    <row r="4" spans="1:3" ht="15">
      <c r="A4" s="37"/>
      <c r="B4" s="298" t="s">
        <v>69</v>
      </c>
      <c r="C4" s="298"/>
    </row>
    <row r="5" spans="1:3" ht="54" customHeight="1">
      <c r="A5" s="37"/>
      <c r="B5" s="299" t="s">
        <v>789</v>
      </c>
      <c r="C5" s="299"/>
    </row>
    <row r="6" spans="1:3" ht="8.25" customHeight="1">
      <c r="A6" s="38"/>
      <c r="B6" s="38"/>
      <c r="C6" s="68"/>
    </row>
    <row r="7" spans="1:3" ht="21" customHeight="1">
      <c r="A7" s="300" t="s">
        <v>402</v>
      </c>
      <c r="B7" s="300"/>
      <c r="C7" s="300"/>
    </row>
    <row r="8" spans="1:3" ht="15">
      <c r="A8" s="85"/>
      <c r="B8" s="39"/>
      <c r="C8" s="68" t="s">
        <v>16</v>
      </c>
    </row>
    <row r="9" spans="1:3" ht="36" customHeight="1">
      <c r="A9" s="40" t="s">
        <v>70</v>
      </c>
      <c r="B9" s="41" t="s">
        <v>71</v>
      </c>
      <c r="C9" s="70" t="s">
        <v>72</v>
      </c>
    </row>
    <row r="10" spans="1:3" ht="12.75">
      <c r="A10" s="41" t="s">
        <v>73</v>
      </c>
      <c r="B10" s="247" t="s">
        <v>74</v>
      </c>
      <c r="C10" s="71">
        <f>C11+C16+C22+C32+C36+C42+C46+C50</f>
        <v>56765585.33</v>
      </c>
    </row>
    <row r="11" spans="1:3" ht="12.75">
      <c r="A11" s="41" t="s">
        <v>75</v>
      </c>
      <c r="B11" s="247" t="s">
        <v>76</v>
      </c>
      <c r="C11" s="71">
        <f>C12</f>
        <v>45360052</v>
      </c>
    </row>
    <row r="12" spans="1:3" ht="12.75">
      <c r="A12" s="41" t="s">
        <v>77</v>
      </c>
      <c r="B12" s="247" t="s">
        <v>78</v>
      </c>
      <c r="C12" s="71">
        <f>C13+C14+C15</f>
        <v>45360052</v>
      </c>
    </row>
    <row r="13" spans="1:3" ht="30">
      <c r="A13" s="42" t="s">
        <v>79</v>
      </c>
      <c r="B13" s="246" t="s">
        <v>192</v>
      </c>
      <c r="C13" s="72">
        <v>43524973</v>
      </c>
    </row>
    <row r="14" spans="1:3" ht="57" customHeight="1">
      <c r="A14" s="42" t="s">
        <v>202</v>
      </c>
      <c r="B14" s="246" t="s">
        <v>193</v>
      </c>
      <c r="C14" s="72">
        <v>965890</v>
      </c>
    </row>
    <row r="15" spans="1:3" ht="20.25">
      <c r="A15" s="42" t="s">
        <v>203</v>
      </c>
      <c r="B15" s="246" t="s">
        <v>194</v>
      </c>
      <c r="C15" s="72">
        <v>869189</v>
      </c>
    </row>
    <row r="16" spans="1:3" ht="20.25">
      <c r="A16" s="43" t="s">
        <v>80</v>
      </c>
      <c r="B16" s="248" t="s">
        <v>81</v>
      </c>
      <c r="C16" s="73">
        <f>C17</f>
        <v>4959469</v>
      </c>
    </row>
    <row r="17" spans="1:3" ht="20.25">
      <c r="A17" s="43" t="s">
        <v>82</v>
      </c>
      <c r="B17" s="248" t="s">
        <v>83</v>
      </c>
      <c r="C17" s="73">
        <f>C18+C19+C20+C21</f>
        <v>4959469</v>
      </c>
    </row>
    <row r="18" spans="1:3" ht="34.5" customHeight="1">
      <c r="A18" s="44" t="s">
        <v>84</v>
      </c>
      <c r="B18" s="249" t="s">
        <v>85</v>
      </c>
      <c r="C18" s="72">
        <v>1641561</v>
      </c>
    </row>
    <row r="19" spans="1:3" ht="45" customHeight="1">
      <c r="A19" s="44" t="s">
        <v>86</v>
      </c>
      <c r="B19" s="249" t="s">
        <v>87</v>
      </c>
      <c r="C19" s="72">
        <v>14296</v>
      </c>
    </row>
    <row r="20" spans="1:3" ht="30">
      <c r="A20" s="44" t="s">
        <v>88</v>
      </c>
      <c r="B20" s="249" t="s">
        <v>89</v>
      </c>
      <c r="C20" s="72">
        <v>3587370</v>
      </c>
    </row>
    <row r="21" spans="1:3" ht="30">
      <c r="A21" s="44" t="s">
        <v>90</v>
      </c>
      <c r="B21" s="249" t="s">
        <v>91</v>
      </c>
      <c r="C21" s="72">
        <v>-283758</v>
      </c>
    </row>
    <row r="22" spans="1:3" ht="12.75">
      <c r="A22" s="41" t="s">
        <v>92</v>
      </c>
      <c r="B22" s="247" t="s">
        <v>93</v>
      </c>
      <c r="C22" s="73">
        <f>C23+C28+C30</f>
        <v>2856959</v>
      </c>
    </row>
    <row r="23" spans="1:3" ht="12.75">
      <c r="A23" s="45" t="s">
        <v>94</v>
      </c>
      <c r="B23" s="250" t="s">
        <v>95</v>
      </c>
      <c r="C23" s="72">
        <f>C24+C26</f>
        <v>45869</v>
      </c>
    </row>
    <row r="24" spans="1:3" ht="20.25">
      <c r="A24" s="45" t="s">
        <v>96</v>
      </c>
      <c r="B24" s="250" t="s">
        <v>97</v>
      </c>
      <c r="C24" s="72">
        <f>C25</f>
        <v>35171</v>
      </c>
    </row>
    <row r="25" spans="1:3" ht="20.25">
      <c r="A25" s="45" t="s">
        <v>98</v>
      </c>
      <c r="B25" s="250" t="s">
        <v>97</v>
      </c>
      <c r="C25" s="72">
        <v>35171</v>
      </c>
    </row>
    <row r="26" spans="1:3" ht="20.25">
      <c r="A26" s="45" t="s">
        <v>99</v>
      </c>
      <c r="B26" s="250" t="s">
        <v>100</v>
      </c>
      <c r="C26" s="72">
        <f>C27</f>
        <v>10698</v>
      </c>
    </row>
    <row r="27" spans="1:3" ht="30">
      <c r="A27" s="45" t="s">
        <v>101</v>
      </c>
      <c r="B27" s="250" t="s">
        <v>195</v>
      </c>
      <c r="C27" s="72">
        <v>10698</v>
      </c>
    </row>
    <row r="28" spans="1:3" ht="12.75">
      <c r="A28" s="42" t="s">
        <v>102</v>
      </c>
      <c r="B28" s="251" t="s">
        <v>103</v>
      </c>
      <c r="C28" s="72">
        <f>C29</f>
        <v>754895</v>
      </c>
    </row>
    <row r="29" spans="1:3" ht="12.75">
      <c r="A29" s="42" t="s">
        <v>104</v>
      </c>
      <c r="B29" s="251" t="s">
        <v>103</v>
      </c>
      <c r="C29" s="72">
        <v>754895</v>
      </c>
    </row>
    <row r="30" spans="1:3" ht="12.75">
      <c r="A30" s="42" t="s">
        <v>744</v>
      </c>
      <c r="B30" s="251" t="s">
        <v>105</v>
      </c>
      <c r="C30" s="72">
        <f>C31</f>
        <v>2056195</v>
      </c>
    </row>
    <row r="31" spans="1:3" ht="12.75">
      <c r="A31" s="42" t="s">
        <v>106</v>
      </c>
      <c r="B31" s="251" t="s">
        <v>105</v>
      </c>
      <c r="C31" s="72">
        <v>2056195</v>
      </c>
    </row>
    <row r="32" spans="1:3" ht="20.25">
      <c r="A32" s="46" t="s">
        <v>107</v>
      </c>
      <c r="B32" s="252" t="s">
        <v>108</v>
      </c>
      <c r="C32" s="71">
        <f>C33</f>
        <v>2506669.32</v>
      </c>
    </row>
    <row r="33" spans="1:3" ht="40.5">
      <c r="A33" s="48" t="s">
        <v>109</v>
      </c>
      <c r="B33" s="253" t="s">
        <v>110</v>
      </c>
      <c r="C33" s="71">
        <f>C34</f>
        <v>2506669.32</v>
      </c>
    </row>
    <row r="34" spans="1:3" ht="30">
      <c r="A34" s="49" t="s">
        <v>111</v>
      </c>
      <c r="B34" s="254" t="s">
        <v>112</v>
      </c>
      <c r="C34" s="74">
        <f>C35</f>
        <v>2506669.32</v>
      </c>
    </row>
    <row r="35" spans="1:3" ht="40.5">
      <c r="A35" s="49" t="s">
        <v>400</v>
      </c>
      <c r="B35" s="255" t="s">
        <v>399</v>
      </c>
      <c r="C35" s="72">
        <v>2506669.32</v>
      </c>
    </row>
    <row r="36" spans="1:3" ht="12.75">
      <c r="A36" s="41" t="s">
        <v>113</v>
      </c>
      <c r="B36" s="256" t="s">
        <v>114</v>
      </c>
      <c r="C36" s="71">
        <f>C37</f>
        <v>20900</v>
      </c>
    </row>
    <row r="37" spans="1:3" ht="12.75">
      <c r="A37" s="42" t="s">
        <v>115</v>
      </c>
      <c r="B37" s="257" t="s">
        <v>116</v>
      </c>
      <c r="C37" s="72">
        <f>SUM(C38:C39)</f>
        <v>20900</v>
      </c>
    </row>
    <row r="38" spans="1:3" ht="12.75">
      <c r="A38" s="50" t="s">
        <v>117</v>
      </c>
      <c r="B38" s="258" t="s">
        <v>118</v>
      </c>
      <c r="C38" s="72">
        <v>13338</v>
      </c>
    </row>
    <row r="39" spans="1:3" ht="12.75">
      <c r="A39" s="42" t="s">
        <v>745</v>
      </c>
      <c r="B39" s="257" t="s">
        <v>119</v>
      </c>
      <c r="C39" s="72">
        <f>SUM(C40:C41)</f>
        <v>7562</v>
      </c>
    </row>
    <row r="40" spans="1:3" ht="12.75">
      <c r="A40" s="42" t="s">
        <v>740</v>
      </c>
      <c r="B40" s="257" t="s">
        <v>742</v>
      </c>
      <c r="C40" s="72">
        <v>7200</v>
      </c>
    </row>
    <row r="41" spans="1:3" ht="12.75">
      <c r="A41" s="42" t="s">
        <v>741</v>
      </c>
      <c r="B41" s="257" t="s">
        <v>743</v>
      </c>
      <c r="C41" s="72">
        <v>362</v>
      </c>
    </row>
    <row r="42" spans="1:3" ht="20.25">
      <c r="A42" s="51" t="s">
        <v>120</v>
      </c>
      <c r="B42" s="259" t="s">
        <v>121</v>
      </c>
      <c r="C42" s="73">
        <f>C43</f>
        <v>75413.33</v>
      </c>
    </row>
    <row r="43" spans="1:3" ht="12.75">
      <c r="A43" s="52" t="s">
        <v>122</v>
      </c>
      <c r="B43" s="260" t="s">
        <v>124</v>
      </c>
      <c r="C43" s="72">
        <f>C44</f>
        <v>75413.33</v>
      </c>
    </row>
    <row r="44" spans="1:3" ht="12.75">
      <c r="A44" s="52" t="s">
        <v>125</v>
      </c>
      <c r="B44" s="260" t="s">
        <v>196</v>
      </c>
      <c r="C44" s="72">
        <f>C45</f>
        <v>75413.33</v>
      </c>
    </row>
    <row r="45" spans="1:3" ht="12.75">
      <c r="A45" s="52" t="s">
        <v>126</v>
      </c>
      <c r="B45" s="260" t="s">
        <v>127</v>
      </c>
      <c r="C45" s="72">
        <v>75413.33</v>
      </c>
    </row>
    <row r="46" spans="1:3" ht="12.75">
      <c r="A46" s="51" t="s">
        <v>472</v>
      </c>
      <c r="B46" s="261" t="s">
        <v>476</v>
      </c>
      <c r="C46" s="73">
        <f>C47</f>
        <v>627655.04</v>
      </c>
    </row>
    <row r="47" spans="1:3" ht="20.25">
      <c r="A47" s="51" t="s">
        <v>473</v>
      </c>
      <c r="B47" s="259" t="s">
        <v>477</v>
      </c>
      <c r="C47" s="73">
        <f>C48</f>
        <v>627655.04</v>
      </c>
    </row>
    <row r="48" spans="1:3" ht="20.25">
      <c r="A48" s="51" t="s">
        <v>474</v>
      </c>
      <c r="B48" s="259" t="s">
        <v>478</v>
      </c>
      <c r="C48" s="73">
        <f>C49</f>
        <v>627655.04</v>
      </c>
    </row>
    <row r="49" spans="1:3" ht="30">
      <c r="A49" s="52" t="s">
        <v>475</v>
      </c>
      <c r="B49" s="262" t="s">
        <v>479</v>
      </c>
      <c r="C49" s="72">
        <v>627655.04</v>
      </c>
    </row>
    <row r="50" spans="1:3" ht="12.75">
      <c r="A50" s="41" t="s">
        <v>128</v>
      </c>
      <c r="B50" s="256" t="s">
        <v>129</v>
      </c>
      <c r="C50" s="71">
        <f>C51+C53+C55+C57+C58</f>
        <v>358467.64</v>
      </c>
    </row>
    <row r="51" spans="1:3" ht="57.75" customHeight="1">
      <c r="A51" s="52" t="s">
        <v>130</v>
      </c>
      <c r="B51" s="262" t="s">
        <v>135</v>
      </c>
      <c r="C51" s="72">
        <f>C52</f>
        <v>53000</v>
      </c>
    </row>
    <row r="52" spans="1:3" ht="12.75">
      <c r="A52" s="52" t="s">
        <v>136</v>
      </c>
      <c r="B52" s="262" t="s">
        <v>137</v>
      </c>
      <c r="C52" s="72">
        <v>53000</v>
      </c>
    </row>
    <row r="53" spans="1:3" ht="30">
      <c r="A53" s="52" t="s">
        <v>405</v>
      </c>
      <c r="B53" s="262" t="s">
        <v>406</v>
      </c>
      <c r="C53" s="72">
        <f>C54</f>
        <v>30000</v>
      </c>
    </row>
    <row r="54" spans="1:3" ht="30">
      <c r="A54" s="52" t="s">
        <v>407</v>
      </c>
      <c r="B54" s="262" t="s">
        <v>408</v>
      </c>
      <c r="C54" s="72">
        <v>30000</v>
      </c>
    </row>
    <row r="55" spans="1:3" ht="12.75">
      <c r="A55" s="52" t="s">
        <v>206</v>
      </c>
      <c r="B55" s="262" t="s">
        <v>204</v>
      </c>
      <c r="C55" s="72">
        <f>C56</f>
        <v>1300</v>
      </c>
    </row>
    <row r="56" spans="1:3" ht="20.25">
      <c r="A56" s="52" t="s">
        <v>207</v>
      </c>
      <c r="B56" s="262" t="s">
        <v>205</v>
      </c>
      <c r="C56" s="72">
        <v>1300</v>
      </c>
    </row>
    <row r="57" spans="1:3" ht="30">
      <c r="A57" s="52" t="s">
        <v>409</v>
      </c>
      <c r="B57" s="262" t="s">
        <v>410</v>
      </c>
      <c r="C57" s="72">
        <v>8000</v>
      </c>
    </row>
    <row r="58" spans="1:3" ht="12.75">
      <c r="A58" s="49" t="s">
        <v>138</v>
      </c>
      <c r="B58" s="262" t="s">
        <v>139</v>
      </c>
      <c r="C58" s="72">
        <f>C59</f>
        <v>266167.64</v>
      </c>
    </row>
    <row r="59" spans="1:3" ht="20.25">
      <c r="A59" s="49" t="s">
        <v>140</v>
      </c>
      <c r="B59" s="263" t="s">
        <v>141</v>
      </c>
      <c r="C59" s="72">
        <v>266167.64</v>
      </c>
    </row>
    <row r="60" spans="1:3" ht="12.75">
      <c r="A60" s="53" t="s">
        <v>142</v>
      </c>
      <c r="B60" s="264" t="s">
        <v>197</v>
      </c>
      <c r="C60" s="71">
        <f>C61+C115+C118+C122</f>
        <v>289857646.87</v>
      </c>
    </row>
    <row r="61" spans="1:3" ht="24">
      <c r="A61" s="41" t="s">
        <v>143</v>
      </c>
      <c r="B61" s="265" t="s">
        <v>198</v>
      </c>
      <c r="C61" s="71">
        <f>C62+C66+C80+C112</f>
        <v>292829274</v>
      </c>
    </row>
    <row r="62" spans="1:3" ht="12.75">
      <c r="A62" s="41" t="s">
        <v>369</v>
      </c>
      <c r="B62" s="265" t="s">
        <v>199</v>
      </c>
      <c r="C62" s="73">
        <f>C63</f>
        <v>56821957</v>
      </c>
    </row>
    <row r="63" spans="1:3" ht="12.75">
      <c r="A63" s="41" t="s">
        <v>368</v>
      </c>
      <c r="B63" s="265" t="s">
        <v>144</v>
      </c>
      <c r="C63" s="73">
        <f>C64</f>
        <v>56821957</v>
      </c>
    </row>
    <row r="64" spans="1:3" ht="12.75">
      <c r="A64" s="42" t="s">
        <v>362</v>
      </c>
      <c r="B64" s="257" t="s">
        <v>200</v>
      </c>
      <c r="C64" s="72">
        <v>56821957</v>
      </c>
    </row>
    <row r="65" spans="1:3" ht="12.75">
      <c r="A65" s="42"/>
      <c r="B65" s="54"/>
      <c r="C65" s="73"/>
    </row>
    <row r="66" spans="1:3" ht="20.25">
      <c r="A66" s="86" t="s">
        <v>707</v>
      </c>
      <c r="B66" s="47" t="s">
        <v>708</v>
      </c>
      <c r="C66" s="73">
        <f>C67+C69+C71</f>
        <v>21347460</v>
      </c>
    </row>
    <row r="67" spans="1:3" ht="20.25">
      <c r="A67" s="86" t="s">
        <v>716</v>
      </c>
      <c r="B67" s="47" t="s">
        <v>720</v>
      </c>
      <c r="C67" s="73">
        <f>C68</f>
        <v>3256389</v>
      </c>
    </row>
    <row r="68" spans="1:3" ht="20.25">
      <c r="A68" s="55" t="s">
        <v>717</v>
      </c>
      <c r="B68" s="54" t="s">
        <v>721</v>
      </c>
      <c r="C68" s="72">
        <f>2654182+602207</f>
        <v>3256389</v>
      </c>
    </row>
    <row r="69" spans="1:3" ht="30">
      <c r="A69" s="86" t="s">
        <v>718</v>
      </c>
      <c r="B69" s="47" t="s">
        <v>722</v>
      </c>
      <c r="C69" s="73">
        <f>C70</f>
        <v>531612</v>
      </c>
    </row>
    <row r="70" spans="1:3" ht="30">
      <c r="A70" s="55" t="s">
        <v>719</v>
      </c>
      <c r="B70" s="54" t="s">
        <v>723</v>
      </c>
      <c r="C70" s="72">
        <v>531612</v>
      </c>
    </row>
    <row r="71" spans="1:3" ht="12.75">
      <c r="A71" s="41" t="s">
        <v>709</v>
      </c>
      <c r="B71" s="47" t="s">
        <v>710</v>
      </c>
      <c r="C71" s="73">
        <f>C72</f>
        <v>17559459</v>
      </c>
    </row>
    <row r="72" spans="1:3" ht="12.75">
      <c r="A72" s="41" t="s">
        <v>711</v>
      </c>
      <c r="B72" s="47" t="s">
        <v>712</v>
      </c>
      <c r="C72" s="72">
        <f>C73+C74+C75+C76+C77+C78</f>
        <v>17559459</v>
      </c>
    </row>
    <row r="73" spans="1:3" ht="13.5" customHeight="1">
      <c r="A73" s="42" t="s">
        <v>711</v>
      </c>
      <c r="B73" s="263" t="s">
        <v>713</v>
      </c>
      <c r="C73" s="72">
        <v>15723555</v>
      </c>
    </row>
    <row r="74" spans="1:3" ht="36" customHeight="1">
      <c r="A74" s="42" t="s">
        <v>711</v>
      </c>
      <c r="B74" s="54" t="s">
        <v>736</v>
      </c>
      <c r="C74" s="72">
        <v>710652</v>
      </c>
    </row>
    <row r="75" spans="1:3" ht="25.5" customHeight="1">
      <c r="A75" s="42" t="s">
        <v>711</v>
      </c>
      <c r="B75" s="54" t="s">
        <v>737</v>
      </c>
      <c r="C75" s="72">
        <v>357211</v>
      </c>
    </row>
    <row r="76" spans="1:3" ht="51.75" customHeight="1">
      <c r="A76" s="42" t="s">
        <v>711</v>
      </c>
      <c r="B76" s="54" t="s">
        <v>738</v>
      </c>
      <c r="C76" s="72">
        <v>241972</v>
      </c>
    </row>
    <row r="77" spans="1:3" ht="36" customHeight="1">
      <c r="A77" s="42" t="s">
        <v>711</v>
      </c>
      <c r="B77" s="54" t="s">
        <v>739</v>
      </c>
      <c r="C77" s="72">
        <v>330069</v>
      </c>
    </row>
    <row r="78" spans="1:3" ht="27" customHeight="1">
      <c r="A78" s="42" t="s">
        <v>711</v>
      </c>
      <c r="B78" s="54" t="s">
        <v>777</v>
      </c>
      <c r="C78" s="72">
        <v>196000</v>
      </c>
    </row>
    <row r="79" spans="1:3" ht="12.75">
      <c r="A79" s="42"/>
      <c r="B79" s="263"/>
      <c r="C79" s="72"/>
    </row>
    <row r="80" spans="1:3" ht="12.75">
      <c r="A80" s="86" t="s">
        <v>374</v>
      </c>
      <c r="B80" s="266" t="s">
        <v>201</v>
      </c>
      <c r="C80" s="73">
        <f>C81+C83+C85+C87+C89</f>
        <v>214559857</v>
      </c>
    </row>
    <row r="81" spans="1:3" ht="36.75" customHeight="1">
      <c r="A81" s="86" t="s">
        <v>367</v>
      </c>
      <c r="B81" s="266" t="s">
        <v>145</v>
      </c>
      <c r="C81" s="73">
        <f>C82</f>
        <v>91278</v>
      </c>
    </row>
    <row r="82" spans="1:3" ht="20.25">
      <c r="A82" s="55" t="s">
        <v>363</v>
      </c>
      <c r="B82" s="255" t="s">
        <v>146</v>
      </c>
      <c r="C82" s="72">
        <v>91278</v>
      </c>
    </row>
    <row r="83" spans="1:3" ht="24.75" customHeight="1">
      <c r="A83" s="56" t="s">
        <v>366</v>
      </c>
      <c r="B83" s="266" t="s">
        <v>157</v>
      </c>
      <c r="C83" s="73">
        <f>C84</f>
        <v>3951744</v>
      </c>
    </row>
    <row r="84" spans="1:3" ht="20.25">
      <c r="A84" s="57" t="s">
        <v>364</v>
      </c>
      <c r="B84" s="246" t="s">
        <v>158</v>
      </c>
      <c r="C84" s="72">
        <f>3650118+108589+193037</f>
        <v>3951744</v>
      </c>
    </row>
    <row r="85" spans="1:3" ht="20.25">
      <c r="A85" s="56" t="s">
        <v>748</v>
      </c>
      <c r="B85" s="245" t="s">
        <v>746</v>
      </c>
      <c r="C85" s="73">
        <f>C86</f>
        <v>123200</v>
      </c>
    </row>
    <row r="86" spans="1:3" ht="30">
      <c r="A86" s="57" t="s">
        <v>749</v>
      </c>
      <c r="B86" s="246" t="s">
        <v>747</v>
      </c>
      <c r="C86" s="72">
        <v>123200</v>
      </c>
    </row>
    <row r="87" spans="1:3" ht="12.75">
      <c r="A87" s="86" t="s">
        <v>649</v>
      </c>
      <c r="B87" s="266" t="s">
        <v>650</v>
      </c>
      <c r="C87" s="73">
        <f>C88</f>
        <v>2577409</v>
      </c>
    </row>
    <row r="88" spans="1:3" ht="12.75">
      <c r="A88" s="55" t="s">
        <v>651</v>
      </c>
      <c r="B88" s="246" t="s">
        <v>648</v>
      </c>
      <c r="C88" s="72">
        <f>3352209-774800</f>
        <v>2577409</v>
      </c>
    </row>
    <row r="89" spans="1:3" ht="12.75">
      <c r="A89" s="56" t="s">
        <v>370</v>
      </c>
      <c r="B89" s="267" t="s">
        <v>159</v>
      </c>
      <c r="C89" s="73">
        <f>C90</f>
        <v>207816226</v>
      </c>
    </row>
    <row r="90" spans="1:3" ht="12.75">
      <c r="A90" s="56" t="s">
        <v>365</v>
      </c>
      <c r="B90" s="267" t="s">
        <v>160</v>
      </c>
      <c r="C90" s="71">
        <f>C91+C92+C93+C94+C95+C96+C97+C98+C99+C100+C101+C102+C103+C104+C105+C106+C107+C108+C109+C110+C111</f>
        <v>207816226</v>
      </c>
    </row>
    <row r="91" spans="1:3" ht="60.75">
      <c r="A91" s="57" t="s">
        <v>365</v>
      </c>
      <c r="B91" s="255" t="s">
        <v>152</v>
      </c>
      <c r="C91" s="72">
        <f>1050658+10393</f>
        <v>1061051</v>
      </c>
    </row>
    <row r="92" spans="1:3" ht="60.75">
      <c r="A92" s="57" t="s">
        <v>365</v>
      </c>
      <c r="B92" s="268" t="s">
        <v>161</v>
      </c>
      <c r="C92" s="72">
        <f>168178806+5651840+1250130</f>
        <v>175080776</v>
      </c>
    </row>
    <row r="93" spans="1:3" ht="71.25">
      <c r="A93" s="57" t="s">
        <v>365</v>
      </c>
      <c r="B93" s="268" t="s">
        <v>149</v>
      </c>
      <c r="C93" s="72">
        <v>8435385</v>
      </c>
    </row>
    <row r="94" spans="1:3" ht="57" customHeight="1">
      <c r="A94" s="57" t="s">
        <v>365</v>
      </c>
      <c r="B94" s="246" t="s">
        <v>162</v>
      </c>
      <c r="C94" s="72">
        <v>287302</v>
      </c>
    </row>
    <row r="95" spans="1:3" ht="90.75" customHeight="1">
      <c r="A95" s="57" t="s">
        <v>365</v>
      </c>
      <c r="B95" s="246" t="s">
        <v>163</v>
      </c>
      <c r="C95" s="72">
        <v>356931</v>
      </c>
    </row>
    <row r="96" spans="1:3" ht="103.5" customHeight="1">
      <c r="A96" s="57" t="s">
        <v>365</v>
      </c>
      <c r="B96" s="246" t="s">
        <v>164</v>
      </c>
      <c r="C96" s="72">
        <v>24336</v>
      </c>
    </row>
    <row r="97" spans="1:3" ht="60.75">
      <c r="A97" s="57" t="s">
        <v>365</v>
      </c>
      <c r="B97" s="246" t="s">
        <v>153</v>
      </c>
      <c r="C97" s="74">
        <v>122900</v>
      </c>
    </row>
    <row r="98" spans="1:3" ht="92.25" customHeight="1">
      <c r="A98" s="57" t="s">
        <v>365</v>
      </c>
      <c r="B98" s="268" t="s">
        <v>280</v>
      </c>
      <c r="C98" s="72">
        <f>187246-21505</f>
        <v>165741</v>
      </c>
    </row>
    <row r="99" spans="1:3" ht="60.75">
      <c r="A99" s="57" t="s">
        <v>365</v>
      </c>
      <c r="B99" s="268" t="s">
        <v>785</v>
      </c>
      <c r="C99" s="72">
        <v>1461000</v>
      </c>
    </row>
    <row r="100" spans="1:3" ht="51">
      <c r="A100" s="57" t="s">
        <v>365</v>
      </c>
      <c r="B100" s="246" t="s">
        <v>176</v>
      </c>
      <c r="C100" s="72">
        <v>292200</v>
      </c>
    </row>
    <row r="101" spans="1:3" ht="51">
      <c r="A101" s="57" t="s">
        <v>365</v>
      </c>
      <c r="B101" s="268" t="s">
        <v>147</v>
      </c>
      <c r="C101" s="72">
        <v>292200</v>
      </c>
    </row>
    <row r="102" spans="1:3" ht="51">
      <c r="A102" s="57" t="s">
        <v>365</v>
      </c>
      <c r="B102" s="246" t="s">
        <v>177</v>
      </c>
      <c r="C102" s="72">
        <v>292200</v>
      </c>
    </row>
    <row r="103" spans="1:3" ht="81">
      <c r="A103" s="57" t="s">
        <v>365</v>
      </c>
      <c r="B103" s="58" t="s">
        <v>150</v>
      </c>
      <c r="C103" s="72">
        <f>965171+169889</f>
        <v>1135060</v>
      </c>
    </row>
    <row r="104" spans="1:3" ht="104.25" customHeight="1">
      <c r="A104" s="57" t="s">
        <v>365</v>
      </c>
      <c r="B104" s="58" t="s">
        <v>151</v>
      </c>
      <c r="C104" s="72">
        <v>49708</v>
      </c>
    </row>
    <row r="105" spans="1:3" ht="60.75">
      <c r="A105" s="57" t="s">
        <v>365</v>
      </c>
      <c r="B105" s="255" t="s">
        <v>360</v>
      </c>
      <c r="C105" s="72">
        <f>5585622+226785+63896</f>
        <v>5876303</v>
      </c>
    </row>
    <row r="106" spans="1:3" ht="51">
      <c r="A106" s="57" t="s">
        <v>365</v>
      </c>
      <c r="B106" s="255" t="s">
        <v>154</v>
      </c>
      <c r="C106" s="72">
        <f>2049758+42744</f>
        <v>2092502</v>
      </c>
    </row>
    <row r="107" spans="1:3" ht="81" customHeight="1">
      <c r="A107" s="57" t="s">
        <v>365</v>
      </c>
      <c r="B107" s="59" t="s">
        <v>148</v>
      </c>
      <c r="C107" s="72">
        <v>876600</v>
      </c>
    </row>
    <row r="108" spans="1:3" ht="60.75">
      <c r="A108" s="57" t="s">
        <v>365</v>
      </c>
      <c r="B108" s="60" t="s">
        <v>180</v>
      </c>
      <c r="C108" s="72">
        <v>4810344</v>
      </c>
    </row>
    <row r="109" spans="1:3" ht="51">
      <c r="A109" s="57" t="s">
        <v>365</v>
      </c>
      <c r="B109" s="246" t="s">
        <v>181</v>
      </c>
      <c r="C109" s="72">
        <f>4474228+565632</f>
        <v>5039860</v>
      </c>
    </row>
    <row r="110" spans="1:3" ht="71.25">
      <c r="A110" s="57" t="s">
        <v>365</v>
      </c>
      <c r="B110" s="246" t="s">
        <v>155</v>
      </c>
      <c r="C110" s="72">
        <v>29220</v>
      </c>
    </row>
    <row r="111" spans="1:3" ht="72" customHeight="1">
      <c r="A111" s="57" t="s">
        <v>365</v>
      </c>
      <c r="B111" s="246" t="s">
        <v>156</v>
      </c>
      <c r="C111" s="72">
        <v>34607</v>
      </c>
    </row>
    <row r="112" spans="1:3" ht="15.75" customHeight="1">
      <c r="A112" s="56" t="s">
        <v>753</v>
      </c>
      <c r="B112" s="245" t="s">
        <v>750</v>
      </c>
      <c r="C112" s="73">
        <f>C113</f>
        <v>100000</v>
      </c>
    </row>
    <row r="113" spans="1:3" ht="27" customHeight="1">
      <c r="A113" s="57" t="s">
        <v>754</v>
      </c>
      <c r="B113" s="246" t="s">
        <v>751</v>
      </c>
      <c r="C113" s="72">
        <f>C114</f>
        <v>100000</v>
      </c>
    </row>
    <row r="114" spans="1:3" ht="35.25" customHeight="1">
      <c r="A114" s="57" t="s">
        <v>755</v>
      </c>
      <c r="B114" s="246" t="s">
        <v>752</v>
      </c>
      <c r="C114" s="72">
        <v>100000</v>
      </c>
    </row>
    <row r="115" spans="1:3" ht="15" customHeight="1">
      <c r="A115" s="274" t="s">
        <v>756</v>
      </c>
      <c r="B115" s="276" t="s">
        <v>757</v>
      </c>
      <c r="C115" s="73">
        <f>C116</f>
        <v>345000</v>
      </c>
    </row>
    <row r="116" spans="1:3" ht="15" customHeight="1">
      <c r="A116" s="274" t="s">
        <v>758</v>
      </c>
      <c r="B116" s="276" t="s">
        <v>759</v>
      </c>
      <c r="C116" s="72">
        <f>C117</f>
        <v>345000</v>
      </c>
    </row>
    <row r="117" spans="1:3" ht="26.25" customHeight="1">
      <c r="A117" s="275" t="s">
        <v>760</v>
      </c>
      <c r="B117" s="277" t="s">
        <v>761</v>
      </c>
      <c r="C117" s="72">
        <f>225000+120000</f>
        <v>345000</v>
      </c>
    </row>
    <row r="118" spans="1:3" ht="48" customHeight="1">
      <c r="A118" s="56" t="s">
        <v>699</v>
      </c>
      <c r="B118" s="245" t="s">
        <v>700</v>
      </c>
      <c r="C118" s="73">
        <f>C119</f>
        <v>97869.96</v>
      </c>
    </row>
    <row r="119" spans="1:3" ht="48" customHeight="1">
      <c r="A119" s="56" t="s">
        <v>697</v>
      </c>
      <c r="B119" s="245" t="s">
        <v>698</v>
      </c>
      <c r="C119" s="73">
        <f>C120</f>
        <v>97869.96</v>
      </c>
    </row>
    <row r="120" spans="1:3" ht="40.5" customHeight="1">
      <c r="A120" s="56" t="s">
        <v>695</v>
      </c>
      <c r="B120" s="245" t="s">
        <v>696</v>
      </c>
      <c r="C120" s="73">
        <f>C121</f>
        <v>97869.96</v>
      </c>
    </row>
    <row r="121" spans="1:3" ht="38.25" customHeight="1">
      <c r="A121" s="57" t="s">
        <v>693</v>
      </c>
      <c r="B121" s="246" t="s">
        <v>694</v>
      </c>
      <c r="C121" s="72">
        <v>97869.96</v>
      </c>
    </row>
    <row r="122" spans="1:3" ht="30" customHeight="1">
      <c r="A122" s="56" t="s">
        <v>705</v>
      </c>
      <c r="B122" s="245" t="s">
        <v>706</v>
      </c>
      <c r="C122" s="73">
        <f>C123</f>
        <v>-3414497.09</v>
      </c>
    </row>
    <row r="123" spans="1:3" ht="25.5" customHeight="1">
      <c r="A123" s="56" t="s">
        <v>703</v>
      </c>
      <c r="B123" s="245" t="s">
        <v>704</v>
      </c>
      <c r="C123" s="73">
        <f>C124</f>
        <v>-3414497.09</v>
      </c>
    </row>
    <row r="124" spans="1:3" ht="27.75" customHeight="1">
      <c r="A124" s="57" t="s">
        <v>701</v>
      </c>
      <c r="B124" s="246" t="s">
        <v>702</v>
      </c>
      <c r="C124" s="72">
        <v>-3414497.09</v>
      </c>
    </row>
    <row r="125" spans="1:3" ht="24" customHeight="1">
      <c r="A125" s="61" t="s">
        <v>182</v>
      </c>
      <c r="B125" s="183" t="s">
        <v>183</v>
      </c>
      <c r="C125" s="269">
        <f>C10+C60</f>
        <v>346623232.2</v>
      </c>
    </row>
  </sheetData>
  <sheetProtection/>
  <mergeCells count="4">
    <mergeCell ref="B3:C3"/>
    <mergeCell ref="B4:C4"/>
    <mergeCell ref="B5:C5"/>
    <mergeCell ref="A7:C7"/>
  </mergeCells>
  <printOptions/>
  <pageMargins left="0.7874015748031497" right="0.3937007874015748" top="0.3937007874015748" bottom="0.3937007874015748"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F421"/>
  <sheetViews>
    <sheetView view="pageBreakPreview" zoomScale="85" zoomScaleSheetLayoutView="85" zoomScalePageLayoutView="0" workbookViewId="0" topLeftCell="A1">
      <selection activeCell="F4" sqref="F1:F16384"/>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75" customWidth="1"/>
  </cols>
  <sheetData>
    <row r="1" spans="1:6" ht="15">
      <c r="A1" s="184"/>
      <c r="C1" s="103"/>
      <c r="D1" s="302" t="s">
        <v>411</v>
      </c>
      <c r="E1" s="302"/>
      <c r="F1" s="302"/>
    </row>
    <row r="2" spans="1:6" ht="33" customHeight="1">
      <c r="A2" s="184"/>
      <c r="C2" s="103"/>
      <c r="D2" s="303" t="s">
        <v>481</v>
      </c>
      <c r="E2" s="303"/>
      <c r="F2" s="303"/>
    </row>
    <row r="3" spans="1:6" ht="117.75" customHeight="1">
      <c r="A3" s="184"/>
      <c r="C3" s="214"/>
      <c r="D3" s="303" t="s">
        <v>790</v>
      </c>
      <c r="E3" s="303"/>
      <c r="F3" s="303"/>
    </row>
    <row r="4" spans="1:6" ht="15">
      <c r="A4" s="184"/>
      <c r="B4" s="102"/>
      <c r="C4" s="103"/>
      <c r="D4" s="104"/>
      <c r="E4" s="185"/>
      <c r="F4" s="186"/>
    </row>
    <row r="5" spans="1:6" ht="44.25" customHeight="1">
      <c r="A5" s="301" t="s">
        <v>423</v>
      </c>
      <c r="B5" s="301"/>
      <c r="C5" s="301"/>
      <c r="D5" s="301"/>
      <c r="E5" s="301"/>
      <c r="F5" s="301"/>
    </row>
    <row r="6" spans="1:6" ht="12.75">
      <c r="A6" s="184"/>
      <c r="B6" s="184"/>
      <c r="C6" s="103"/>
      <c r="D6" s="103"/>
      <c r="E6" s="103"/>
      <c r="F6" s="187" t="s">
        <v>16</v>
      </c>
    </row>
    <row r="7" spans="1:6" ht="13.5" thickBot="1">
      <c r="A7" s="184"/>
      <c r="B7" s="184"/>
      <c r="C7" s="103"/>
      <c r="D7" s="103"/>
      <c r="E7" s="103"/>
      <c r="F7" s="187"/>
    </row>
    <row r="8" spans="1:6" ht="27" thickBot="1">
      <c r="A8" s="188" t="s">
        <v>33</v>
      </c>
      <c r="B8" s="189" t="s">
        <v>412</v>
      </c>
      <c r="C8" s="190" t="s">
        <v>350</v>
      </c>
      <c r="D8" s="189" t="s">
        <v>351</v>
      </c>
      <c r="E8" s="189" t="s">
        <v>352</v>
      </c>
      <c r="F8" s="191" t="s">
        <v>480</v>
      </c>
    </row>
    <row r="9" spans="1:6" ht="12.75">
      <c r="A9" s="192">
        <v>1</v>
      </c>
      <c r="B9" s="193">
        <v>2</v>
      </c>
      <c r="C9" s="194">
        <v>3</v>
      </c>
      <c r="D9" s="195">
        <v>4</v>
      </c>
      <c r="E9" s="195">
        <v>5</v>
      </c>
      <c r="F9" s="196">
        <v>6</v>
      </c>
    </row>
    <row r="10" spans="1:6" ht="15">
      <c r="A10" s="197" t="s">
        <v>216</v>
      </c>
      <c r="B10" s="198"/>
      <c r="C10" s="198"/>
      <c r="D10" s="198"/>
      <c r="E10" s="198"/>
      <c r="F10" s="199">
        <f>F11+F124+F145+F192+F223+F297+F328+F335+F399+F409</f>
        <v>356580314.85</v>
      </c>
    </row>
    <row r="11" spans="1:6" ht="15">
      <c r="A11" s="126" t="s">
        <v>18</v>
      </c>
      <c r="B11" s="158" t="s">
        <v>47</v>
      </c>
      <c r="C11" s="198" t="s">
        <v>413</v>
      </c>
      <c r="D11" s="198" t="s">
        <v>413</v>
      </c>
      <c r="E11" s="198"/>
      <c r="F11" s="78">
        <f>F12+F17+F23+F41+F46+F53+F58+F63</f>
        <v>35070656.019999996</v>
      </c>
    </row>
    <row r="12" spans="1:6" ht="30.75">
      <c r="A12" s="126" t="s">
        <v>20</v>
      </c>
      <c r="B12" s="127" t="s">
        <v>47</v>
      </c>
      <c r="C12" s="171" t="s">
        <v>48</v>
      </c>
      <c r="D12" s="198"/>
      <c r="E12" s="198"/>
      <c r="F12" s="80">
        <f>F13</f>
        <v>1389567</v>
      </c>
    </row>
    <row r="13" spans="1:6" ht="30.75">
      <c r="A13" s="204" t="s">
        <v>236</v>
      </c>
      <c r="B13" s="127" t="s">
        <v>47</v>
      </c>
      <c r="C13" s="171" t="s">
        <v>48</v>
      </c>
      <c r="D13" s="147" t="s">
        <v>543</v>
      </c>
      <c r="E13" s="198"/>
      <c r="F13" s="80">
        <f>F16</f>
        <v>1389567</v>
      </c>
    </row>
    <row r="14" spans="1:6" ht="15">
      <c r="A14" s="204" t="s">
        <v>237</v>
      </c>
      <c r="B14" s="127" t="s">
        <v>47</v>
      </c>
      <c r="C14" s="171" t="s">
        <v>48</v>
      </c>
      <c r="D14" s="147" t="s">
        <v>544</v>
      </c>
      <c r="E14" s="198"/>
      <c r="F14" s="80">
        <f>F15</f>
        <v>1389567</v>
      </c>
    </row>
    <row r="15" spans="1:6" ht="30.75">
      <c r="A15" s="134" t="s">
        <v>238</v>
      </c>
      <c r="B15" s="124" t="s">
        <v>47</v>
      </c>
      <c r="C15" s="170" t="s">
        <v>48</v>
      </c>
      <c r="D15" s="201" t="s">
        <v>233</v>
      </c>
      <c r="E15" s="202"/>
      <c r="F15" s="81">
        <f>F16</f>
        <v>1389567</v>
      </c>
    </row>
    <row r="16" spans="1:6" ht="62.25">
      <c r="A16" s="134" t="s">
        <v>58</v>
      </c>
      <c r="B16" s="124" t="s">
        <v>47</v>
      </c>
      <c r="C16" s="170" t="s">
        <v>48</v>
      </c>
      <c r="D16" s="201" t="s">
        <v>233</v>
      </c>
      <c r="E16" s="170">
        <v>100</v>
      </c>
      <c r="F16" s="81">
        <f>'Ведомственная 2018'!G23</f>
        <v>1389567</v>
      </c>
    </row>
    <row r="17" spans="1:6" ht="46.5">
      <c r="A17" s="126" t="s">
        <v>342</v>
      </c>
      <c r="B17" s="127" t="s">
        <v>47</v>
      </c>
      <c r="C17" s="171" t="s">
        <v>49</v>
      </c>
      <c r="D17" s="198" t="s">
        <v>413</v>
      </c>
      <c r="E17" s="198" t="s">
        <v>413</v>
      </c>
      <c r="F17" s="78">
        <f>F18</f>
        <v>1238010</v>
      </c>
    </row>
    <row r="18" spans="1:6" ht="30.75">
      <c r="A18" s="207" t="s">
        <v>230</v>
      </c>
      <c r="B18" s="127" t="s">
        <v>47</v>
      </c>
      <c r="C18" s="171" t="s">
        <v>49</v>
      </c>
      <c r="D18" s="162" t="s">
        <v>545</v>
      </c>
      <c r="E18" s="198" t="s">
        <v>413</v>
      </c>
      <c r="F18" s="78">
        <f>F20</f>
        <v>1238010</v>
      </c>
    </row>
    <row r="19" spans="1:6" ht="30.75">
      <c r="A19" s="207" t="s">
        <v>231</v>
      </c>
      <c r="B19" s="127" t="s">
        <v>47</v>
      </c>
      <c r="C19" s="171" t="s">
        <v>49</v>
      </c>
      <c r="D19" s="147" t="s">
        <v>546</v>
      </c>
      <c r="E19" s="198" t="s">
        <v>413</v>
      </c>
      <c r="F19" s="78">
        <f>F20</f>
        <v>1238010</v>
      </c>
    </row>
    <row r="20" spans="1:6" ht="30.75">
      <c r="A20" s="229" t="s">
        <v>232</v>
      </c>
      <c r="B20" s="124" t="s">
        <v>47</v>
      </c>
      <c r="C20" s="170" t="s">
        <v>49</v>
      </c>
      <c r="D20" s="201" t="s">
        <v>291</v>
      </c>
      <c r="E20" s="202" t="s">
        <v>413</v>
      </c>
      <c r="F20" s="82">
        <f>F21+F22</f>
        <v>1238010</v>
      </c>
    </row>
    <row r="21" spans="1:6" ht="62.25">
      <c r="A21" s="134" t="s">
        <v>58</v>
      </c>
      <c r="B21" s="124" t="s">
        <v>47</v>
      </c>
      <c r="C21" s="170" t="s">
        <v>49</v>
      </c>
      <c r="D21" s="201" t="s">
        <v>291</v>
      </c>
      <c r="E21" s="170">
        <v>100</v>
      </c>
      <c r="F21" s="82">
        <f>'Ведомственная 2018'!G450</f>
        <v>1175510</v>
      </c>
    </row>
    <row r="22" spans="1:6" ht="30.75">
      <c r="A22" s="134" t="s">
        <v>211</v>
      </c>
      <c r="B22" s="124" t="s">
        <v>47</v>
      </c>
      <c r="C22" s="170" t="s">
        <v>49</v>
      </c>
      <c r="D22" s="201" t="s">
        <v>291</v>
      </c>
      <c r="E22" s="203" t="s">
        <v>223</v>
      </c>
      <c r="F22" s="82">
        <f>'Ведомственная 2018'!G451</f>
        <v>62500</v>
      </c>
    </row>
    <row r="23" spans="1:6" ht="51.75" customHeight="1">
      <c r="A23" s="126" t="s">
        <v>354</v>
      </c>
      <c r="B23" s="127" t="s">
        <v>47</v>
      </c>
      <c r="C23" s="171" t="s">
        <v>50</v>
      </c>
      <c r="D23" s="198" t="s">
        <v>413</v>
      </c>
      <c r="E23" s="198" t="s">
        <v>413</v>
      </c>
      <c r="F23" s="78">
        <f>F24+F29+F35</f>
        <v>13238633</v>
      </c>
    </row>
    <row r="24" spans="1:6" ht="15">
      <c r="A24" s="207" t="s">
        <v>41</v>
      </c>
      <c r="B24" s="127" t="s">
        <v>47</v>
      </c>
      <c r="C24" s="171" t="s">
        <v>50</v>
      </c>
      <c r="D24" s="147" t="s">
        <v>547</v>
      </c>
      <c r="E24" s="198" t="s">
        <v>413</v>
      </c>
      <c r="F24" s="78">
        <f>F25</f>
        <v>12913922.76</v>
      </c>
    </row>
    <row r="25" spans="1:6" ht="30.75">
      <c r="A25" s="207" t="s">
        <v>43</v>
      </c>
      <c r="B25" s="127" t="s">
        <v>47</v>
      </c>
      <c r="C25" s="171" t="s">
        <v>50</v>
      </c>
      <c r="D25" s="147" t="s">
        <v>548</v>
      </c>
      <c r="E25" s="198"/>
      <c r="F25" s="78">
        <f>F26</f>
        <v>12913922.76</v>
      </c>
    </row>
    <row r="26" spans="1:6" ht="30.75">
      <c r="A26" s="229" t="s">
        <v>232</v>
      </c>
      <c r="B26" s="124" t="s">
        <v>47</v>
      </c>
      <c r="C26" s="170" t="s">
        <v>50</v>
      </c>
      <c r="D26" s="149" t="s">
        <v>13</v>
      </c>
      <c r="E26" s="202" t="s">
        <v>413</v>
      </c>
      <c r="F26" s="82">
        <f>F27+F28</f>
        <v>12913922.76</v>
      </c>
    </row>
    <row r="27" spans="1:6" ht="62.25">
      <c r="A27" s="134" t="s">
        <v>58</v>
      </c>
      <c r="B27" s="124" t="s">
        <v>47</v>
      </c>
      <c r="C27" s="170" t="s">
        <v>50</v>
      </c>
      <c r="D27" s="149" t="s">
        <v>13</v>
      </c>
      <c r="E27" s="170">
        <v>100</v>
      </c>
      <c r="F27" s="82">
        <f>'Ведомственная 2018'!G28</f>
        <v>12192768.76</v>
      </c>
    </row>
    <row r="28" spans="1:6" ht="30.75">
      <c r="A28" s="134" t="s">
        <v>211</v>
      </c>
      <c r="B28" s="124" t="s">
        <v>47</v>
      </c>
      <c r="C28" s="170" t="s">
        <v>50</v>
      </c>
      <c r="D28" s="149" t="s">
        <v>13</v>
      </c>
      <c r="E28" s="170">
        <v>200</v>
      </c>
      <c r="F28" s="82">
        <f>'Ведомственная 2018'!G29</f>
        <v>721154</v>
      </c>
    </row>
    <row r="29" spans="1:6" ht="62.25">
      <c r="A29" s="126" t="s">
        <v>426</v>
      </c>
      <c r="B29" s="127" t="s">
        <v>47</v>
      </c>
      <c r="C29" s="127" t="s">
        <v>50</v>
      </c>
      <c r="D29" s="131" t="s">
        <v>549</v>
      </c>
      <c r="E29" s="198" t="s">
        <v>413</v>
      </c>
      <c r="F29" s="78">
        <f>F30</f>
        <v>29220</v>
      </c>
    </row>
    <row r="30" spans="1:6" ht="108.75">
      <c r="A30" s="126" t="s">
        <v>427</v>
      </c>
      <c r="B30" s="127" t="s">
        <v>47</v>
      </c>
      <c r="C30" s="127" t="s">
        <v>50</v>
      </c>
      <c r="D30" s="131" t="s">
        <v>550</v>
      </c>
      <c r="E30" s="198" t="s">
        <v>413</v>
      </c>
      <c r="F30" s="78">
        <f>F33</f>
        <v>29220</v>
      </c>
    </row>
    <row r="31" spans="1:6" ht="62.25">
      <c r="A31" s="126" t="s">
        <v>178</v>
      </c>
      <c r="B31" s="127" t="s">
        <v>47</v>
      </c>
      <c r="C31" s="127" t="s">
        <v>50</v>
      </c>
      <c r="D31" s="131" t="s">
        <v>634</v>
      </c>
      <c r="E31" s="198"/>
      <c r="F31" s="78"/>
    </row>
    <row r="32" spans="1:6" ht="62.25">
      <c r="A32" s="126" t="s">
        <v>397</v>
      </c>
      <c r="B32" s="127" t="s">
        <v>47</v>
      </c>
      <c r="C32" s="127" t="s">
        <v>50</v>
      </c>
      <c r="D32" s="131" t="s">
        <v>286</v>
      </c>
      <c r="E32" s="127"/>
      <c r="F32" s="78">
        <f>F33</f>
        <v>29220</v>
      </c>
    </row>
    <row r="33" spans="1:6" ht="62.25">
      <c r="A33" s="134" t="s">
        <v>58</v>
      </c>
      <c r="B33" s="124" t="s">
        <v>47</v>
      </c>
      <c r="C33" s="124" t="s">
        <v>50</v>
      </c>
      <c r="D33" s="133" t="s">
        <v>286</v>
      </c>
      <c r="E33" s="135">
        <v>100</v>
      </c>
      <c r="F33" s="82">
        <f>'Ведомственная 2018'!G34</f>
        <v>29220</v>
      </c>
    </row>
    <row r="34" spans="1:6" ht="30.75">
      <c r="A34" s="126" t="s">
        <v>42</v>
      </c>
      <c r="B34" s="127" t="s">
        <v>47</v>
      </c>
      <c r="C34" s="171" t="s">
        <v>50</v>
      </c>
      <c r="D34" s="147" t="s">
        <v>551</v>
      </c>
      <c r="E34" s="135"/>
      <c r="F34" s="78">
        <f>F35</f>
        <v>295490.24</v>
      </c>
    </row>
    <row r="35" spans="1:6" ht="30.75">
      <c r="A35" s="204" t="s">
        <v>7</v>
      </c>
      <c r="B35" s="127" t="s">
        <v>47</v>
      </c>
      <c r="C35" s="171" t="s">
        <v>50</v>
      </c>
      <c r="D35" s="147" t="s">
        <v>552</v>
      </c>
      <c r="E35" s="135"/>
      <c r="F35" s="78">
        <f>F36+F39</f>
        <v>295490.24</v>
      </c>
    </row>
    <row r="36" spans="1:6" ht="46.5">
      <c r="A36" s="126" t="s">
        <v>359</v>
      </c>
      <c r="B36" s="127" t="s">
        <v>47</v>
      </c>
      <c r="C36" s="171" t="s">
        <v>50</v>
      </c>
      <c r="D36" s="147" t="s">
        <v>234</v>
      </c>
      <c r="E36" s="198" t="s">
        <v>413</v>
      </c>
      <c r="F36" s="78">
        <f>F37+F38</f>
        <v>292200</v>
      </c>
    </row>
    <row r="37" spans="1:6" ht="62.25">
      <c r="A37" s="134" t="s">
        <v>58</v>
      </c>
      <c r="B37" s="124" t="s">
        <v>47</v>
      </c>
      <c r="C37" s="170" t="s">
        <v>50</v>
      </c>
      <c r="D37" s="149" t="s">
        <v>234</v>
      </c>
      <c r="E37" s="170">
        <v>100</v>
      </c>
      <c r="F37" s="82">
        <f>'Ведомственная 2018'!G38</f>
        <v>289316</v>
      </c>
    </row>
    <row r="38" spans="1:6" ht="30.75">
      <c r="A38" s="134" t="s">
        <v>211</v>
      </c>
      <c r="B38" s="124" t="s">
        <v>47</v>
      </c>
      <c r="C38" s="170" t="s">
        <v>50</v>
      </c>
      <c r="D38" s="149" t="s">
        <v>234</v>
      </c>
      <c r="E38" s="170">
        <v>200</v>
      </c>
      <c r="F38" s="82">
        <f>'Ведомственная 2018'!G39</f>
        <v>2884</v>
      </c>
    </row>
    <row r="39" spans="1:6" ht="30.75">
      <c r="A39" s="126" t="s">
        <v>238</v>
      </c>
      <c r="B39" s="293" t="s">
        <v>47</v>
      </c>
      <c r="C39" s="293" t="s">
        <v>50</v>
      </c>
      <c r="D39" s="131" t="s">
        <v>784</v>
      </c>
      <c r="E39" s="135"/>
      <c r="F39" s="78">
        <f>F40</f>
        <v>3290.24</v>
      </c>
    </row>
    <row r="40" spans="1:6" ht="62.25">
      <c r="A40" s="134" t="s">
        <v>58</v>
      </c>
      <c r="B40" s="124" t="s">
        <v>47</v>
      </c>
      <c r="C40" s="124" t="s">
        <v>50</v>
      </c>
      <c r="D40" s="133" t="s">
        <v>784</v>
      </c>
      <c r="E40" s="135">
        <v>100</v>
      </c>
      <c r="F40" s="82">
        <f>'Ведомственная 2018'!G41</f>
        <v>3290.24</v>
      </c>
    </row>
    <row r="41" spans="1:6" ht="15">
      <c r="A41" s="278" t="s">
        <v>762</v>
      </c>
      <c r="B41" s="280" t="s">
        <v>47</v>
      </c>
      <c r="C41" s="280" t="s">
        <v>655</v>
      </c>
      <c r="D41" s="281"/>
      <c r="E41" s="282"/>
      <c r="F41" s="78">
        <f>F42</f>
        <v>123200</v>
      </c>
    </row>
    <row r="42" spans="1:6" ht="30.75">
      <c r="A42" s="278" t="s">
        <v>42</v>
      </c>
      <c r="B42" s="280" t="s">
        <v>47</v>
      </c>
      <c r="C42" s="280" t="s">
        <v>655</v>
      </c>
      <c r="D42" s="281" t="s">
        <v>551</v>
      </c>
      <c r="E42" s="282"/>
      <c r="F42" s="78">
        <f>F43</f>
        <v>123200</v>
      </c>
    </row>
    <row r="43" spans="1:6" ht="30.75">
      <c r="A43" s="278" t="s">
        <v>7</v>
      </c>
      <c r="B43" s="280" t="s">
        <v>47</v>
      </c>
      <c r="C43" s="280" t="s">
        <v>655</v>
      </c>
      <c r="D43" s="281" t="s">
        <v>552</v>
      </c>
      <c r="E43" s="282"/>
      <c r="F43" s="78">
        <f>F44</f>
        <v>123200</v>
      </c>
    </row>
    <row r="44" spans="1:6" ht="46.5">
      <c r="A44" s="283" t="s">
        <v>763</v>
      </c>
      <c r="B44" s="285" t="s">
        <v>47</v>
      </c>
      <c r="C44" s="285" t="s">
        <v>655</v>
      </c>
      <c r="D44" s="286" t="s">
        <v>764</v>
      </c>
      <c r="E44" s="287"/>
      <c r="F44" s="82">
        <f>F45</f>
        <v>123200</v>
      </c>
    </row>
    <row r="45" spans="1:6" ht="30.75">
      <c r="A45" s="283" t="s">
        <v>211</v>
      </c>
      <c r="B45" s="285" t="s">
        <v>47</v>
      </c>
      <c r="C45" s="285" t="s">
        <v>655</v>
      </c>
      <c r="D45" s="286" t="s">
        <v>764</v>
      </c>
      <c r="E45" s="287">
        <v>200</v>
      </c>
      <c r="F45" s="82">
        <f>'Ведомственная 2018'!G46</f>
        <v>123200</v>
      </c>
    </row>
    <row r="46" spans="1:6" ht="46.5">
      <c r="A46" s="126" t="s">
        <v>344</v>
      </c>
      <c r="B46" s="127" t="s">
        <v>47</v>
      </c>
      <c r="C46" s="171" t="s">
        <v>53</v>
      </c>
      <c r="D46" s="198"/>
      <c r="E46" s="198"/>
      <c r="F46" s="78">
        <f>F47</f>
        <v>2574664</v>
      </c>
    </row>
    <row r="47" spans="1:6" ht="46.5">
      <c r="A47" s="207" t="s">
        <v>428</v>
      </c>
      <c r="B47" s="127" t="s">
        <v>47</v>
      </c>
      <c r="C47" s="171" t="s">
        <v>53</v>
      </c>
      <c r="D47" s="162" t="s">
        <v>553</v>
      </c>
      <c r="E47" s="198"/>
      <c r="F47" s="78">
        <f>F50</f>
        <v>2574664</v>
      </c>
    </row>
    <row r="48" spans="1:6" ht="78">
      <c r="A48" s="207" t="s">
        <v>429</v>
      </c>
      <c r="B48" s="127" t="s">
        <v>47</v>
      </c>
      <c r="C48" s="171" t="s">
        <v>53</v>
      </c>
      <c r="D48" s="147" t="s">
        <v>554</v>
      </c>
      <c r="E48" s="198"/>
      <c r="F48" s="78">
        <f>F49</f>
        <v>2574664</v>
      </c>
    </row>
    <row r="49" spans="1:6" ht="46.5">
      <c r="A49" s="144" t="s">
        <v>292</v>
      </c>
      <c r="B49" s="127" t="s">
        <v>47</v>
      </c>
      <c r="C49" s="171" t="s">
        <v>53</v>
      </c>
      <c r="D49" s="147" t="s">
        <v>555</v>
      </c>
      <c r="E49" s="198"/>
      <c r="F49" s="78">
        <f>F50</f>
        <v>2574664</v>
      </c>
    </row>
    <row r="50" spans="1:6" ht="30.75">
      <c r="A50" s="229" t="s">
        <v>232</v>
      </c>
      <c r="B50" s="124" t="s">
        <v>47</v>
      </c>
      <c r="C50" s="170" t="s">
        <v>53</v>
      </c>
      <c r="D50" s="149" t="s">
        <v>293</v>
      </c>
      <c r="E50" s="202" t="s">
        <v>413</v>
      </c>
      <c r="F50" s="82">
        <f>F51+F52</f>
        <v>2574664</v>
      </c>
    </row>
    <row r="51" spans="1:6" ht="62.25">
      <c r="A51" s="134" t="s">
        <v>58</v>
      </c>
      <c r="B51" s="124" t="s">
        <v>47</v>
      </c>
      <c r="C51" s="170" t="s">
        <v>53</v>
      </c>
      <c r="D51" s="149" t="s">
        <v>293</v>
      </c>
      <c r="E51" s="170">
        <v>100</v>
      </c>
      <c r="F51" s="82">
        <f>'Ведомственная 2018'!G284</f>
        <v>2161864</v>
      </c>
    </row>
    <row r="52" spans="1:6" ht="30.75">
      <c r="A52" s="134" t="s">
        <v>211</v>
      </c>
      <c r="B52" s="124" t="s">
        <v>47</v>
      </c>
      <c r="C52" s="170" t="s">
        <v>53</v>
      </c>
      <c r="D52" s="149" t="s">
        <v>293</v>
      </c>
      <c r="E52" s="170">
        <v>200</v>
      </c>
      <c r="F52" s="82">
        <f>'Ведомственная 2018'!G285</f>
        <v>412800</v>
      </c>
    </row>
    <row r="53" spans="1:6" ht="15">
      <c r="A53" s="126" t="s">
        <v>131</v>
      </c>
      <c r="B53" s="127" t="s">
        <v>47</v>
      </c>
      <c r="C53" s="158" t="s">
        <v>54</v>
      </c>
      <c r="D53" s="131"/>
      <c r="E53" s="146"/>
      <c r="F53" s="78">
        <f>F54</f>
        <v>70000</v>
      </c>
    </row>
    <row r="54" spans="1:6" ht="30.75">
      <c r="A54" s="126" t="s">
        <v>42</v>
      </c>
      <c r="B54" s="127" t="s">
        <v>47</v>
      </c>
      <c r="C54" s="158" t="s">
        <v>54</v>
      </c>
      <c r="D54" s="131" t="s">
        <v>551</v>
      </c>
      <c r="E54" s="146"/>
      <c r="F54" s="78">
        <f>F55</f>
        <v>70000</v>
      </c>
    </row>
    <row r="55" spans="1:6" ht="15">
      <c r="A55" s="126" t="s">
        <v>133</v>
      </c>
      <c r="B55" s="127" t="s">
        <v>47</v>
      </c>
      <c r="C55" s="158" t="s">
        <v>54</v>
      </c>
      <c r="D55" s="131" t="s">
        <v>556</v>
      </c>
      <c r="E55" s="146"/>
      <c r="F55" s="78">
        <f>F56</f>
        <v>70000</v>
      </c>
    </row>
    <row r="56" spans="1:6" ht="15">
      <c r="A56" s="178" t="s">
        <v>134</v>
      </c>
      <c r="B56" s="124" t="s">
        <v>47</v>
      </c>
      <c r="C56" s="159" t="s">
        <v>54</v>
      </c>
      <c r="D56" s="179" t="s">
        <v>132</v>
      </c>
      <c r="E56" s="270"/>
      <c r="F56" s="237">
        <f>F57</f>
        <v>70000</v>
      </c>
    </row>
    <row r="57" spans="1:6" ht="15">
      <c r="A57" s="134" t="s">
        <v>335</v>
      </c>
      <c r="B57" s="124" t="s">
        <v>47</v>
      </c>
      <c r="C57" s="159" t="s">
        <v>54</v>
      </c>
      <c r="D57" s="180" t="s">
        <v>132</v>
      </c>
      <c r="E57" s="181">
        <v>800</v>
      </c>
      <c r="F57" s="238">
        <v>70000</v>
      </c>
    </row>
    <row r="58" spans="1:6" ht="15">
      <c r="A58" s="126" t="s">
        <v>224</v>
      </c>
      <c r="B58" s="127" t="s">
        <v>47</v>
      </c>
      <c r="C58" s="171" t="s">
        <v>332</v>
      </c>
      <c r="D58" s="198"/>
      <c r="E58" s="198"/>
      <c r="F58" s="78">
        <f>F59</f>
        <v>133450</v>
      </c>
    </row>
    <row r="59" spans="1:6" ht="15">
      <c r="A59" s="207" t="s">
        <v>414</v>
      </c>
      <c r="B59" s="127" t="s">
        <v>47</v>
      </c>
      <c r="C59" s="171" t="s">
        <v>332</v>
      </c>
      <c r="D59" s="147" t="s">
        <v>557</v>
      </c>
      <c r="E59" s="198" t="s">
        <v>413</v>
      </c>
      <c r="F59" s="78">
        <f>F60</f>
        <v>133450</v>
      </c>
    </row>
    <row r="60" spans="1:6" ht="30.75">
      <c r="A60" s="230" t="s">
        <v>8</v>
      </c>
      <c r="B60" s="127" t="s">
        <v>47</v>
      </c>
      <c r="C60" s="171" t="s">
        <v>332</v>
      </c>
      <c r="D60" s="147" t="s">
        <v>558</v>
      </c>
      <c r="E60" s="202" t="s">
        <v>413</v>
      </c>
      <c r="F60" s="78">
        <f>F61</f>
        <v>133450</v>
      </c>
    </row>
    <row r="61" spans="1:6" ht="30.75">
      <c r="A61" s="229" t="s">
        <v>8</v>
      </c>
      <c r="B61" s="124" t="s">
        <v>47</v>
      </c>
      <c r="C61" s="170" t="s">
        <v>332</v>
      </c>
      <c r="D61" s="149" t="s">
        <v>235</v>
      </c>
      <c r="E61" s="202" t="s">
        <v>413</v>
      </c>
      <c r="F61" s="82">
        <f>F62</f>
        <v>133450</v>
      </c>
    </row>
    <row r="62" spans="1:6" ht="15">
      <c r="A62" s="134" t="s">
        <v>335</v>
      </c>
      <c r="B62" s="124" t="s">
        <v>47</v>
      </c>
      <c r="C62" s="170" t="s">
        <v>332</v>
      </c>
      <c r="D62" s="149" t="s">
        <v>235</v>
      </c>
      <c r="E62" s="170">
        <v>800</v>
      </c>
      <c r="F62" s="82">
        <f>'Ведомственная 2018'!G51</f>
        <v>133450</v>
      </c>
    </row>
    <row r="63" spans="1:6" ht="15">
      <c r="A63" s="126" t="s">
        <v>21</v>
      </c>
      <c r="B63" s="127" t="s">
        <v>47</v>
      </c>
      <c r="C63" s="171" t="s">
        <v>217</v>
      </c>
      <c r="D63" s="198" t="s">
        <v>413</v>
      </c>
      <c r="E63" s="198" t="s">
        <v>413</v>
      </c>
      <c r="F63" s="78">
        <f>F64+F95+F101+F106+F90+F111+F83</f>
        <v>16303132.02</v>
      </c>
    </row>
    <row r="64" spans="1:6" ht="46.5">
      <c r="A64" s="204" t="s">
        <v>430</v>
      </c>
      <c r="B64" s="127" t="s">
        <v>47</v>
      </c>
      <c r="C64" s="127" t="s">
        <v>217</v>
      </c>
      <c r="D64" s="162" t="s">
        <v>559</v>
      </c>
      <c r="E64" s="198" t="s">
        <v>413</v>
      </c>
      <c r="F64" s="78">
        <f>F65+F69+F73</f>
        <v>1162500</v>
      </c>
    </row>
    <row r="65" spans="1:6" ht="62.25">
      <c r="A65" s="204" t="s">
        <v>431</v>
      </c>
      <c r="B65" s="127" t="s">
        <v>47</v>
      </c>
      <c r="C65" s="127" t="s">
        <v>217</v>
      </c>
      <c r="D65" s="162" t="s">
        <v>575</v>
      </c>
      <c r="E65" s="198" t="s">
        <v>413</v>
      </c>
      <c r="F65" s="78">
        <f>F66</f>
        <v>122900</v>
      </c>
    </row>
    <row r="66" spans="1:6" ht="51.75" customHeight="1">
      <c r="A66" s="130" t="s">
        <v>239</v>
      </c>
      <c r="B66" s="127" t="s">
        <v>47</v>
      </c>
      <c r="C66" s="127" t="s">
        <v>217</v>
      </c>
      <c r="D66" s="131" t="s">
        <v>599</v>
      </c>
      <c r="E66" s="198"/>
      <c r="F66" s="78">
        <f>F67</f>
        <v>122900</v>
      </c>
    </row>
    <row r="67" spans="1:6" ht="46.5">
      <c r="A67" s="225" t="s">
        <v>1</v>
      </c>
      <c r="B67" s="124" t="s">
        <v>47</v>
      </c>
      <c r="C67" s="124" t="s">
        <v>217</v>
      </c>
      <c r="D67" s="133" t="s">
        <v>240</v>
      </c>
      <c r="E67" s="202" t="s">
        <v>413</v>
      </c>
      <c r="F67" s="82">
        <f>F68</f>
        <v>122900</v>
      </c>
    </row>
    <row r="68" spans="1:6" ht="30.75">
      <c r="A68" s="134" t="s">
        <v>59</v>
      </c>
      <c r="B68" s="124" t="s">
        <v>47</v>
      </c>
      <c r="C68" s="124" t="s">
        <v>217</v>
      </c>
      <c r="D68" s="133" t="s">
        <v>240</v>
      </c>
      <c r="E68" s="170">
        <v>600</v>
      </c>
      <c r="F68" s="82">
        <f>'Ведомственная 2018'!G57</f>
        <v>122900</v>
      </c>
    </row>
    <row r="69" spans="1:6" ht="62.25">
      <c r="A69" s="204" t="s">
        <v>432</v>
      </c>
      <c r="B69" s="127" t="s">
        <v>47</v>
      </c>
      <c r="C69" s="127" t="s">
        <v>217</v>
      </c>
      <c r="D69" s="162" t="s">
        <v>577</v>
      </c>
      <c r="E69" s="198"/>
      <c r="F69" s="78">
        <f>F70</f>
        <v>40000</v>
      </c>
    </row>
    <row r="70" spans="1:6" ht="46.5">
      <c r="A70" s="126" t="s">
        <v>241</v>
      </c>
      <c r="B70" s="127" t="s">
        <v>47</v>
      </c>
      <c r="C70" s="127" t="s">
        <v>217</v>
      </c>
      <c r="D70" s="205" t="s">
        <v>600</v>
      </c>
      <c r="E70" s="198"/>
      <c r="F70" s="78">
        <f>F71</f>
        <v>40000</v>
      </c>
    </row>
    <row r="71" spans="1:6" ht="15">
      <c r="A71" s="143" t="s">
        <v>242</v>
      </c>
      <c r="B71" s="124" t="s">
        <v>47</v>
      </c>
      <c r="C71" s="124" t="s">
        <v>217</v>
      </c>
      <c r="D71" s="149" t="s">
        <v>338</v>
      </c>
      <c r="E71" s="170"/>
      <c r="F71" s="82">
        <f>F72</f>
        <v>40000</v>
      </c>
    </row>
    <row r="72" spans="1:6" ht="30.75">
      <c r="A72" s="134" t="s">
        <v>211</v>
      </c>
      <c r="B72" s="124" t="s">
        <v>47</v>
      </c>
      <c r="C72" s="124" t="s">
        <v>217</v>
      </c>
      <c r="D72" s="149" t="s">
        <v>338</v>
      </c>
      <c r="E72" s="170" t="s">
        <v>223</v>
      </c>
      <c r="F72" s="82">
        <f>'Ведомственная 2018'!G61</f>
        <v>40000</v>
      </c>
    </row>
    <row r="73" spans="1:6" ht="78">
      <c r="A73" s="204" t="s">
        <v>433</v>
      </c>
      <c r="B73" s="127" t="s">
        <v>47</v>
      </c>
      <c r="C73" s="171" t="s">
        <v>217</v>
      </c>
      <c r="D73" s="271" t="s">
        <v>576</v>
      </c>
      <c r="E73" s="198" t="s">
        <v>413</v>
      </c>
      <c r="F73" s="78">
        <f>F74+F77+F80</f>
        <v>999600</v>
      </c>
    </row>
    <row r="74" spans="1:6" ht="78">
      <c r="A74" s="126" t="s">
        <v>415</v>
      </c>
      <c r="B74" s="127" t="s">
        <v>47</v>
      </c>
      <c r="C74" s="127" t="s">
        <v>217</v>
      </c>
      <c r="D74" s="147" t="s">
        <v>601</v>
      </c>
      <c r="E74" s="148"/>
      <c r="F74" s="78">
        <f>F75</f>
        <v>7000</v>
      </c>
    </row>
    <row r="75" spans="1:6" ht="15">
      <c r="A75" s="143" t="s">
        <v>242</v>
      </c>
      <c r="B75" s="124" t="s">
        <v>47</v>
      </c>
      <c r="C75" s="124" t="s">
        <v>217</v>
      </c>
      <c r="D75" s="149" t="s">
        <v>246</v>
      </c>
      <c r="E75" s="145"/>
      <c r="F75" s="82">
        <f>F76</f>
        <v>7000</v>
      </c>
    </row>
    <row r="76" spans="1:6" ht="30.75">
      <c r="A76" s="134" t="s">
        <v>211</v>
      </c>
      <c r="B76" s="124" t="s">
        <v>47</v>
      </c>
      <c r="C76" s="124" t="s">
        <v>217</v>
      </c>
      <c r="D76" s="149" t="s">
        <v>246</v>
      </c>
      <c r="E76" s="150">
        <v>200</v>
      </c>
      <c r="F76" s="82">
        <f>'Ведомственная 2018'!G68</f>
        <v>7000</v>
      </c>
    </row>
    <row r="77" spans="1:6" ht="30.75">
      <c r="A77" s="144" t="s">
        <v>245</v>
      </c>
      <c r="B77" s="127" t="s">
        <v>47</v>
      </c>
      <c r="C77" s="127" t="s">
        <v>217</v>
      </c>
      <c r="D77" s="147" t="s">
        <v>602</v>
      </c>
      <c r="E77" s="148"/>
      <c r="F77" s="78">
        <f>F78</f>
        <v>116000</v>
      </c>
    </row>
    <row r="78" spans="1:6" ht="15">
      <c r="A78" s="143" t="s">
        <v>242</v>
      </c>
      <c r="B78" s="124" t="s">
        <v>47</v>
      </c>
      <c r="C78" s="124" t="s">
        <v>217</v>
      </c>
      <c r="D78" s="149" t="s">
        <v>247</v>
      </c>
      <c r="E78" s="145"/>
      <c r="F78" s="82">
        <f>F79</f>
        <v>116000</v>
      </c>
    </row>
    <row r="79" spans="1:6" ht="30.75">
      <c r="A79" s="134" t="s">
        <v>211</v>
      </c>
      <c r="B79" s="124" t="s">
        <v>47</v>
      </c>
      <c r="C79" s="124" t="s">
        <v>217</v>
      </c>
      <c r="D79" s="149" t="s">
        <v>247</v>
      </c>
      <c r="E79" s="145">
        <v>200</v>
      </c>
      <c r="F79" s="82">
        <f>'Ведомственная 2018'!G71</f>
        <v>116000</v>
      </c>
    </row>
    <row r="80" spans="1:6" ht="62.25">
      <c r="A80" s="144" t="s">
        <v>243</v>
      </c>
      <c r="B80" s="127" t="s">
        <v>47</v>
      </c>
      <c r="C80" s="127" t="s">
        <v>217</v>
      </c>
      <c r="D80" s="147" t="s">
        <v>603</v>
      </c>
      <c r="E80" s="198"/>
      <c r="F80" s="78">
        <f>F81</f>
        <v>876600</v>
      </c>
    </row>
    <row r="81" spans="1:6" ht="46.5">
      <c r="A81" s="134" t="s">
        <v>0</v>
      </c>
      <c r="B81" s="124" t="s">
        <v>47</v>
      </c>
      <c r="C81" s="124" t="s">
        <v>217</v>
      </c>
      <c r="D81" s="149" t="s">
        <v>244</v>
      </c>
      <c r="E81" s="202" t="s">
        <v>413</v>
      </c>
      <c r="F81" s="82">
        <f>F82</f>
        <v>876600</v>
      </c>
    </row>
    <row r="82" spans="1:6" ht="62.25">
      <c r="A82" s="134" t="s">
        <v>58</v>
      </c>
      <c r="B82" s="124" t="s">
        <v>47</v>
      </c>
      <c r="C82" s="124" t="s">
        <v>217</v>
      </c>
      <c r="D82" s="149" t="s">
        <v>244</v>
      </c>
      <c r="E82" s="170">
        <v>100</v>
      </c>
      <c r="F82" s="82">
        <f>'Ведомственная 2018'!G65</f>
        <v>876600</v>
      </c>
    </row>
    <row r="83" spans="1:6" ht="46.5">
      <c r="A83" s="126" t="s">
        <v>434</v>
      </c>
      <c r="B83" s="127" t="s">
        <v>47</v>
      </c>
      <c r="C83" s="127" t="s">
        <v>217</v>
      </c>
      <c r="D83" s="136" t="s">
        <v>560</v>
      </c>
      <c r="E83" s="146"/>
      <c r="F83" s="78">
        <f>F84</f>
        <v>188500</v>
      </c>
    </row>
    <row r="84" spans="1:6" ht="78">
      <c r="A84" s="126" t="s">
        <v>435</v>
      </c>
      <c r="B84" s="127" t="s">
        <v>47</v>
      </c>
      <c r="C84" s="127" t="s">
        <v>217</v>
      </c>
      <c r="D84" s="131" t="s">
        <v>598</v>
      </c>
      <c r="E84" s="146"/>
      <c r="F84" s="78">
        <f>F85</f>
        <v>188500</v>
      </c>
    </row>
    <row r="85" spans="1:6" ht="53.25" customHeight="1">
      <c r="A85" s="126" t="s">
        <v>167</v>
      </c>
      <c r="B85" s="127" t="s">
        <v>47</v>
      </c>
      <c r="C85" s="127" t="s">
        <v>217</v>
      </c>
      <c r="D85" s="131" t="s">
        <v>604</v>
      </c>
      <c r="E85" s="146"/>
      <c r="F85" s="78">
        <f>F86+F88</f>
        <v>188500</v>
      </c>
    </row>
    <row r="86" spans="1:6" ht="15">
      <c r="A86" s="126" t="s">
        <v>395</v>
      </c>
      <c r="B86" s="127" t="s">
        <v>47</v>
      </c>
      <c r="C86" s="127" t="s">
        <v>217</v>
      </c>
      <c r="D86" s="131" t="s">
        <v>396</v>
      </c>
      <c r="E86" s="146"/>
      <c r="F86" s="78">
        <f>F87</f>
        <v>40000</v>
      </c>
    </row>
    <row r="87" spans="1:6" ht="30.75">
      <c r="A87" s="134" t="s">
        <v>211</v>
      </c>
      <c r="B87" s="124" t="s">
        <v>47</v>
      </c>
      <c r="C87" s="124" t="s">
        <v>217</v>
      </c>
      <c r="D87" s="133" t="s">
        <v>396</v>
      </c>
      <c r="E87" s="145">
        <v>200</v>
      </c>
      <c r="F87" s="82">
        <f>'Ведомственная 2018'!G76</f>
        <v>40000</v>
      </c>
    </row>
    <row r="88" spans="1:6" ht="15">
      <c r="A88" s="126" t="s">
        <v>168</v>
      </c>
      <c r="B88" s="127" t="s">
        <v>47</v>
      </c>
      <c r="C88" s="127" t="s">
        <v>217</v>
      </c>
      <c r="D88" s="131" t="s">
        <v>169</v>
      </c>
      <c r="E88" s="146"/>
      <c r="F88" s="78">
        <f>F89</f>
        <v>148500</v>
      </c>
    </row>
    <row r="89" spans="1:6" ht="30.75">
      <c r="A89" s="134" t="s">
        <v>211</v>
      </c>
      <c r="B89" s="124" t="s">
        <v>47</v>
      </c>
      <c r="C89" s="124" t="s">
        <v>217</v>
      </c>
      <c r="D89" s="133" t="s">
        <v>169</v>
      </c>
      <c r="E89" s="145">
        <v>200</v>
      </c>
      <c r="F89" s="82">
        <f>'Ведомственная 2018'!G78</f>
        <v>148500</v>
      </c>
    </row>
    <row r="90" spans="1:6" ht="46.5">
      <c r="A90" s="126" t="s">
        <v>436</v>
      </c>
      <c r="B90" s="127" t="s">
        <v>47</v>
      </c>
      <c r="C90" s="171" t="s">
        <v>217</v>
      </c>
      <c r="D90" s="162" t="s">
        <v>561</v>
      </c>
      <c r="E90" s="148"/>
      <c r="F90" s="78">
        <f>F91</f>
        <v>25000</v>
      </c>
    </row>
    <row r="91" spans="1:6" ht="62.25">
      <c r="A91" s="126" t="s">
        <v>437</v>
      </c>
      <c r="B91" s="127" t="s">
        <v>47</v>
      </c>
      <c r="C91" s="171" t="s">
        <v>217</v>
      </c>
      <c r="D91" s="147" t="s">
        <v>597</v>
      </c>
      <c r="E91" s="148"/>
      <c r="F91" s="78">
        <f>F92</f>
        <v>25000</v>
      </c>
    </row>
    <row r="92" spans="1:6" ht="62.25">
      <c r="A92" s="137" t="s">
        <v>38</v>
      </c>
      <c r="B92" s="127" t="s">
        <v>47</v>
      </c>
      <c r="C92" s="171" t="s">
        <v>217</v>
      </c>
      <c r="D92" s="147" t="s">
        <v>605</v>
      </c>
      <c r="E92" s="148"/>
      <c r="F92" s="78">
        <f>F93</f>
        <v>25000</v>
      </c>
    </row>
    <row r="93" spans="1:6" ht="19.5" customHeight="1">
      <c r="A93" s="134" t="s">
        <v>248</v>
      </c>
      <c r="B93" s="124" t="s">
        <v>47</v>
      </c>
      <c r="C93" s="170" t="s">
        <v>217</v>
      </c>
      <c r="D93" s="149" t="s">
        <v>249</v>
      </c>
      <c r="E93" s="150"/>
      <c r="F93" s="82">
        <f>F94</f>
        <v>25000</v>
      </c>
    </row>
    <row r="94" spans="1:6" ht="30.75">
      <c r="A94" s="134" t="s">
        <v>211</v>
      </c>
      <c r="B94" s="124" t="s">
        <v>47</v>
      </c>
      <c r="C94" s="170" t="s">
        <v>217</v>
      </c>
      <c r="D94" s="149" t="s">
        <v>249</v>
      </c>
      <c r="E94" s="150">
        <v>200</v>
      </c>
      <c r="F94" s="82">
        <f>'Ведомственная 2018'!G83</f>
        <v>25000</v>
      </c>
    </row>
    <row r="95" spans="1:6" ht="46.5">
      <c r="A95" s="204" t="s">
        <v>438</v>
      </c>
      <c r="B95" s="127" t="s">
        <v>47</v>
      </c>
      <c r="C95" s="171" t="s">
        <v>217</v>
      </c>
      <c r="D95" s="162" t="s">
        <v>562</v>
      </c>
      <c r="E95" s="198" t="s">
        <v>413</v>
      </c>
      <c r="F95" s="78">
        <f>F96</f>
        <v>287302</v>
      </c>
    </row>
    <row r="96" spans="1:6" ht="78">
      <c r="A96" s="204" t="s">
        <v>439</v>
      </c>
      <c r="B96" s="127" t="s">
        <v>47</v>
      </c>
      <c r="C96" s="171" t="s">
        <v>217</v>
      </c>
      <c r="D96" s="162" t="s">
        <v>596</v>
      </c>
      <c r="E96" s="198"/>
      <c r="F96" s="78">
        <f>F97</f>
        <v>287302</v>
      </c>
    </row>
    <row r="97" spans="1:6" ht="46.5">
      <c r="A97" s="144" t="s">
        <v>250</v>
      </c>
      <c r="B97" s="127" t="s">
        <v>47</v>
      </c>
      <c r="C97" s="171" t="s">
        <v>217</v>
      </c>
      <c r="D97" s="131" t="s">
        <v>606</v>
      </c>
      <c r="E97" s="198"/>
      <c r="F97" s="78">
        <f>F98</f>
        <v>287302</v>
      </c>
    </row>
    <row r="98" spans="1:6" ht="30.75">
      <c r="A98" s="225" t="s">
        <v>2</v>
      </c>
      <c r="B98" s="124" t="s">
        <v>47</v>
      </c>
      <c r="C98" s="170" t="s">
        <v>217</v>
      </c>
      <c r="D98" s="149" t="s">
        <v>251</v>
      </c>
      <c r="E98" s="202" t="s">
        <v>413</v>
      </c>
      <c r="F98" s="78">
        <f>F99+F100</f>
        <v>287302</v>
      </c>
    </row>
    <row r="99" spans="1:6" ht="62.25">
      <c r="A99" s="134" t="s">
        <v>58</v>
      </c>
      <c r="B99" s="124" t="s">
        <v>47</v>
      </c>
      <c r="C99" s="170" t="s">
        <v>217</v>
      </c>
      <c r="D99" s="149" t="s">
        <v>251</v>
      </c>
      <c r="E99" s="170">
        <v>100</v>
      </c>
      <c r="F99" s="82">
        <f>'Ведомственная 2018'!G88</f>
        <v>250584.51</v>
      </c>
    </row>
    <row r="100" spans="1:6" ht="30.75">
      <c r="A100" s="134" t="s">
        <v>211</v>
      </c>
      <c r="B100" s="124" t="s">
        <v>47</v>
      </c>
      <c r="C100" s="170" t="s">
        <v>217</v>
      </c>
      <c r="D100" s="149" t="s">
        <v>251</v>
      </c>
      <c r="E100" s="170">
        <v>200</v>
      </c>
      <c r="F100" s="82">
        <f>'Ведомственная 2018'!G89</f>
        <v>36717.49</v>
      </c>
    </row>
    <row r="101" spans="1:6" ht="48.75" customHeight="1">
      <c r="A101" s="126" t="s">
        <v>470</v>
      </c>
      <c r="B101" s="127" t="s">
        <v>47</v>
      </c>
      <c r="C101" s="171" t="s">
        <v>217</v>
      </c>
      <c r="D101" s="147" t="s">
        <v>563</v>
      </c>
      <c r="E101" s="148"/>
      <c r="F101" s="78">
        <f>F102</f>
        <v>30000</v>
      </c>
    </row>
    <row r="102" spans="1:6" ht="86.25" customHeight="1">
      <c r="A102" s="126" t="s">
        <v>471</v>
      </c>
      <c r="B102" s="127" t="s">
        <v>47</v>
      </c>
      <c r="C102" s="171" t="s">
        <v>217</v>
      </c>
      <c r="D102" s="147" t="s">
        <v>595</v>
      </c>
      <c r="E102" s="148"/>
      <c r="F102" s="78">
        <f>F103</f>
        <v>30000</v>
      </c>
    </row>
    <row r="103" spans="1:6" ht="62.25">
      <c r="A103" s="126" t="s">
        <v>10</v>
      </c>
      <c r="B103" s="127" t="s">
        <v>47</v>
      </c>
      <c r="C103" s="171" t="s">
        <v>217</v>
      </c>
      <c r="D103" s="147" t="s">
        <v>607</v>
      </c>
      <c r="E103" s="148"/>
      <c r="F103" s="78">
        <f>F104</f>
        <v>30000</v>
      </c>
    </row>
    <row r="104" spans="1:6" ht="30.75">
      <c r="A104" s="134" t="s">
        <v>11</v>
      </c>
      <c r="B104" s="124" t="s">
        <v>47</v>
      </c>
      <c r="C104" s="170" t="s">
        <v>217</v>
      </c>
      <c r="D104" s="149" t="s">
        <v>12</v>
      </c>
      <c r="E104" s="150"/>
      <c r="F104" s="82">
        <f>F105</f>
        <v>30000</v>
      </c>
    </row>
    <row r="105" spans="1:6" ht="15">
      <c r="A105" s="134" t="s">
        <v>356</v>
      </c>
      <c r="B105" s="124" t="s">
        <v>47</v>
      </c>
      <c r="C105" s="170" t="s">
        <v>217</v>
      </c>
      <c r="D105" s="149" t="s">
        <v>12</v>
      </c>
      <c r="E105" s="150">
        <v>300</v>
      </c>
      <c r="F105" s="82">
        <f>'Ведомственная 2018'!G94</f>
        <v>30000</v>
      </c>
    </row>
    <row r="106" spans="1:6" ht="30.75">
      <c r="A106" s="126" t="s">
        <v>66</v>
      </c>
      <c r="B106" s="127" t="s">
        <v>47</v>
      </c>
      <c r="C106" s="171" t="s">
        <v>217</v>
      </c>
      <c r="D106" s="147" t="s">
        <v>564</v>
      </c>
      <c r="E106" s="206"/>
      <c r="F106" s="78">
        <f>F107</f>
        <v>1796133.0900000003</v>
      </c>
    </row>
    <row r="107" spans="1:6" ht="30.75">
      <c r="A107" s="126" t="s">
        <v>65</v>
      </c>
      <c r="B107" s="127" t="s">
        <v>47</v>
      </c>
      <c r="C107" s="171" t="s">
        <v>217</v>
      </c>
      <c r="D107" s="147" t="s">
        <v>594</v>
      </c>
      <c r="E107" s="206"/>
      <c r="F107" s="78">
        <f>F108</f>
        <v>1796133.0900000003</v>
      </c>
    </row>
    <row r="108" spans="1:6" ht="30.75">
      <c r="A108" s="134" t="s">
        <v>644</v>
      </c>
      <c r="B108" s="124" t="s">
        <v>47</v>
      </c>
      <c r="C108" s="170" t="s">
        <v>217</v>
      </c>
      <c r="D108" s="149" t="s">
        <v>252</v>
      </c>
      <c r="E108" s="203"/>
      <c r="F108" s="82">
        <f>F109+F110</f>
        <v>1796133.0900000003</v>
      </c>
    </row>
    <row r="109" spans="1:6" ht="30.75">
      <c r="A109" s="134" t="s">
        <v>211</v>
      </c>
      <c r="B109" s="124" t="s">
        <v>47</v>
      </c>
      <c r="C109" s="124" t="s">
        <v>217</v>
      </c>
      <c r="D109" s="151" t="s">
        <v>252</v>
      </c>
      <c r="E109" s="135">
        <v>200</v>
      </c>
      <c r="F109" s="82">
        <f>'Ведомственная 2018'!G98</f>
        <v>11160</v>
      </c>
    </row>
    <row r="110" spans="1:6" ht="15">
      <c r="A110" s="134" t="s">
        <v>335</v>
      </c>
      <c r="B110" s="124" t="s">
        <v>47</v>
      </c>
      <c r="C110" s="170" t="s">
        <v>217</v>
      </c>
      <c r="D110" s="149" t="s">
        <v>252</v>
      </c>
      <c r="E110" s="170" t="s">
        <v>215</v>
      </c>
      <c r="F110" s="82">
        <f>'Ведомственная 2018'!G99</f>
        <v>1784973.0900000003</v>
      </c>
    </row>
    <row r="111" spans="1:6" ht="30.75">
      <c r="A111" s="126" t="s">
        <v>42</v>
      </c>
      <c r="B111" s="127" t="s">
        <v>47</v>
      </c>
      <c r="C111" s="171" t="s">
        <v>217</v>
      </c>
      <c r="D111" s="162" t="s">
        <v>551</v>
      </c>
      <c r="E111" s="135"/>
      <c r="F111" s="78">
        <f>F112</f>
        <v>12813696.93</v>
      </c>
    </row>
    <row r="112" spans="1:6" ht="30.75">
      <c r="A112" s="126" t="s">
        <v>7</v>
      </c>
      <c r="B112" s="127" t="s">
        <v>47</v>
      </c>
      <c r="C112" s="171" t="s">
        <v>217</v>
      </c>
      <c r="D112" s="162" t="s">
        <v>552</v>
      </c>
      <c r="E112" s="135"/>
      <c r="F112" s="78">
        <f>F113+F116+F120+F122</f>
        <v>12813696.93</v>
      </c>
    </row>
    <row r="113" spans="1:6" ht="140.25">
      <c r="A113" s="226" t="s">
        <v>647</v>
      </c>
      <c r="B113" s="127" t="s">
        <v>47</v>
      </c>
      <c r="C113" s="171" t="s">
        <v>217</v>
      </c>
      <c r="D113" s="147" t="s">
        <v>287</v>
      </c>
      <c r="E113" s="202"/>
      <c r="F113" s="78">
        <f>F114+F115</f>
        <v>2577409</v>
      </c>
    </row>
    <row r="114" spans="1:6" ht="62.25">
      <c r="A114" s="134" t="s">
        <v>58</v>
      </c>
      <c r="B114" s="124" t="s">
        <v>47</v>
      </c>
      <c r="C114" s="170" t="s">
        <v>217</v>
      </c>
      <c r="D114" s="149" t="s">
        <v>287</v>
      </c>
      <c r="E114" s="170">
        <v>100</v>
      </c>
      <c r="F114" s="82">
        <f>'Ведомственная 2018'!G103</f>
        <v>970102</v>
      </c>
    </row>
    <row r="115" spans="1:6" ht="30.75">
      <c r="A115" s="134" t="s">
        <v>211</v>
      </c>
      <c r="B115" s="124" t="s">
        <v>47</v>
      </c>
      <c r="C115" s="170" t="s">
        <v>217</v>
      </c>
      <c r="D115" s="149" t="s">
        <v>287</v>
      </c>
      <c r="E115" s="170">
        <v>200</v>
      </c>
      <c r="F115" s="82">
        <f>'Ведомственная 2018'!G104</f>
        <v>1607307</v>
      </c>
    </row>
    <row r="116" spans="1:6" ht="30.75">
      <c r="A116" s="126" t="s">
        <v>218</v>
      </c>
      <c r="B116" s="127" t="s">
        <v>47</v>
      </c>
      <c r="C116" s="171" t="s">
        <v>217</v>
      </c>
      <c r="D116" s="147" t="s">
        <v>253</v>
      </c>
      <c r="E116" s="198" t="s">
        <v>413</v>
      </c>
      <c r="F116" s="82">
        <f>F117+F118+F119</f>
        <v>9767592</v>
      </c>
    </row>
    <row r="117" spans="1:6" ht="62.25">
      <c r="A117" s="134" t="s">
        <v>58</v>
      </c>
      <c r="B117" s="124" t="s">
        <v>47</v>
      </c>
      <c r="C117" s="170" t="s">
        <v>217</v>
      </c>
      <c r="D117" s="149" t="s">
        <v>253</v>
      </c>
      <c r="E117" s="170" t="s">
        <v>222</v>
      </c>
      <c r="F117" s="82">
        <f>'Ведомственная 2018'!G106</f>
        <v>6070271</v>
      </c>
    </row>
    <row r="118" spans="1:6" ht="30.75">
      <c r="A118" s="134" t="s">
        <v>211</v>
      </c>
      <c r="B118" s="124" t="s">
        <v>47</v>
      </c>
      <c r="C118" s="170" t="s">
        <v>217</v>
      </c>
      <c r="D118" s="149" t="s">
        <v>253</v>
      </c>
      <c r="E118" s="170" t="s">
        <v>223</v>
      </c>
      <c r="F118" s="82">
        <f>'Ведомственная 2018'!G107</f>
        <v>3625953</v>
      </c>
    </row>
    <row r="119" spans="1:6" ht="15">
      <c r="A119" s="134" t="s">
        <v>335</v>
      </c>
      <c r="B119" s="124" t="s">
        <v>47</v>
      </c>
      <c r="C119" s="170" t="s">
        <v>217</v>
      </c>
      <c r="D119" s="149" t="s">
        <v>253</v>
      </c>
      <c r="E119" s="170" t="s">
        <v>215</v>
      </c>
      <c r="F119" s="82">
        <f>'Ведомственная 2018'!G108</f>
        <v>71368</v>
      </c>
    </row>
    <row r="120" spans="1:6" ht="30.75">
      <c r="A120" s="207" t="s">
        <v>64</v>
      </c>
      <c r="B120" s="127" t="s">
        <v>47</v>
      </c>
      <c r="C120" s="171" t="s">
        <v>217</v>
      </c>
      <c r="D120" s="147" t="s">
        <v>254</v>
      </c>
      <c r="E120" s="127"/>
      <c r="F120" s="78">
        <f>F121</f>
        <v>115000</v>
      </c>
    </row>
    <row r="121" spans="1:6" ht="30.75">
      <c r="A121" s="134" t="s">
        <v>211</v>
      </c>
      <c r="B121" s="124" t="s">
        <v>47</v>
      </c>
      <c r="C121" s="170" t="s">
        <v>217</v>
      </c>
      <c r="D121" s="149" t="s">
        <v>254</v>
      </c>
      <c r="E121" s="150">
        <v>200</v>
      </c>
      <c r="F121" s="82">
        <f>'Ведомственная 2018'!G110+'Ведомственная 2018'!G461</f>
        <v>115000</v>
      </c>
    </row>
    <row r="122" spans="1:6" ht="46.5">
      <c r="A122" s="126" t="s">
        <v>652</v>
      </c>
      <c r="B122" s="127" t="s">
        <v>47</v>
      </c>
      <c r="C122" s="127" t="s">
        <v>217</v>
      </c>
      <c r="D122" s="131" t="s">
        <v>653</v>
      </c>
      <c r="E122" s="139"/>
      <c r="F122" s="78">
        <f>F123</f>
        <v>353695.93</v>
      </c>
    </row>
    <row r="123" spans="1:6" ht="20.25" customHeight="1">
      <c r="A123" s="143" t="s">
        <v>355</v>
      </c>
      <c r="B123" s="124" t="s">
        <v>47</v>
      </c>
      <c r="C123" s="124" t="s">
        <v>217</v>
      </c>
      <c r="D123" s="133" t="s">
        <v>653</v>
      </c>
      <c r="E123" s="135">
        <v>500</v>
      </c>
      <c r="F123" s="82">
        <f>'Ведомственная 2018'!G112</f>
        <v>353695.93</v>
      </c>
    </row>
    <row r="124" spans="1:6" ht="30.75">
      <c r="A124" s="126" t="s">
        <v>416</v>
      </c>
      <c r="B124" s="158" t="s">
        <v>49</v>
      </c>
      <c r="C124" s="198" t="s">
        <v>413</v>
      </c>
      <c r="D124" s="198" t="s">
        <v>413</v>
      </c>
      <c r="E124" s="198" t="s">
        <v>413</v>
      </c>
      <c r="F124" s="78">
        <f>F125+F134</f>
        <v>264000</v>
      </c>
    </row>
    <row r="125" spans="1:6" ht="46.5">
      <c r="A125" s="126" t="s">
        <v>417</v>
      </c>
      <c r="B125" s="127" t="s">
        <v>49</v>
      </c>
      <c r="C125" s="171" t="s">
        <v>52</v>
      </c>
      <c r="D125" s="198" t="s">
        <v>413</v>
      </c>
      <c r="E125" s="198" t="s">
        <v>413</v>
      </c>
      <c r="F125" s="78">
        <f>F126</f>
        <v>244000</v>
      </c>
    </row>
    <row r="126" spans="1:6" ht="78">
      <c r="A126" s="207" t="s">
        <v>440</v>
      </c>
      <c r="B126" s="127" t="s">
        <v>49</v>
      </c>
      <c r="C126" s="171" t="s">
        <v>52</v>
      </c>
      <c r="D126" s="162" t="s">
        <v>565</v>
      </c>
      <c r="E126" s="198" t="s">
        <v>413</v>
      </c>
      <c r="F126" s="78">
        <f>F127+F130</f>
        <v>244000</v>
      </c>
    </row>
    <row r="127" spans="1:6" ht="30.75">
      <c r="A127" s="144" t="s">
        <v>255</v>
      </c>
      <c r="B127" s="127" t="s">
        <v>49</v>
      </c>
      <c r="C127" s="127" t="s">
        <v>52</v>
      </c>
      <c r="D127" s="147" t="s">
        <v>608</v>
      </c>
      <c r="E127" s="150"/>
      <c r="F127" s="78">
        <f>F128</f>
        <v>234000</v>
      </c>
    </row>
    <row r="128" spans="1:6" ht="46.5">
      <c r="A128" s="134" t="s">
        <v>63</v>
      </c>
      <c r="B128" s="124" t="s">
        <v>49</v>
      </c>
      <c r="C128" s="124" t="s">
        <v>52</v>
      </c>
      <c r="D128" s="149" t="s">
        <v>339</v>
      </c>
      <c r="E128" s="157"/>
      <c r="F128" s="82">
        <f>F129</f>
        <v>234000</v>
      </c>
    </row>
    <row r="129" spans="1:6" ht="30.75">
      <c r="A129" s="134" t="s">
        <v>211</v>
      </c>
      <c r="B129" s="124" t="s">
        <v>49</v>
      </c>
      <c r="C129" s="124" t="s">
        <v>52</v>
      </c>
      <c r="D129" s="149" t="s">
        <v>339</v>
      </c>
      <c r="E129" s="150">
        <v>200</v>
      </c>
      <c r="F129" s="82">
        <f>'Ведомственная 2018'!G119</f>
        <v>234000</v>
      </c>
    </row>
    <row r="130" spans="1:6" ht="33.75" customHeight="1">
      <c r="A130" s="144" t="s">
        <v>256</v>
      </c>
      <c r="B130" s="127" t="s">
        <v>49</v>
      </c>
      <c r="C130" s="127" t="s">
        <v>52</v>
      </c>
      <c r="D130" s="147" t="s">
        <v>609</v>
      </c>
      <c r="E130" s="150"/>
      <c r="F130" s="78">
        <f>F131</f>
        <v>10000</v>
      </c>
    </row>
    <row r="131" spans="1:6" ht="46.5">
      <c r="A131" s="134" t="s">
        <v>63</v>
      </c>
      <c r="B131" s="124" t="s">
        <v>49</v>
      </c>
      <c r="C131" s="124" t="s">
        <v>52</v>
      </c>
      <c r="D131" s="149" t="s">
        <v>340</v>
      </c>
      <c r="E131" s="157"/>
      <c r="F131" s="82">
        <f>F132</f>
        <v>10000</v>
      </c>
    </row>
    <row r="132" spans="1:6" ht="30.75">
      <c r="A132" s="134" t="s">
        <v>211</v>
      </c>
      <c r="B132" s="124" t="s">
        <v>49</v>
      </c>
      <c r="C132" s="124" t="s">
        <v>52</v>
      </c>
      <c r="D132" s="149" t="s">
        <v>340</v>
      </c>
      <c r="E132" s="150">
        <v>200</v>
      </c>
      <c r="F132" s="82">
        <f>'Ведомственная 2018'!G122</f>
        <v>10000</v>
      </c>
    </row>
    <row r="133" spans="1:6" ht="30.75">
      <c r="A133" s="126" t="s">
        <v>345</v>
      </c>
      <c r="B133" s="127" t="s">
        <v>49</v>
      </c>
      <c r="C133" s="158" t="s">
        <v>343</v>
      </c>
      <c r="D133" s="139"/>
      <c r="E133" s="150"/>
      <c r="F133" s="78">
        <f>F134</f>
        <v>20000</v>
      </c>
    </row>
    <row r="134" spans="1:6" ht="46.5">
      <c r="A134" s="126" t="s">
        <v>442</v>
      </c>
      <c r="B134" s="158" t="s">
        <v>49</v>
      </c>
      <c r="C134" s="139">
        <v>14</v>
      </c>
      <c r="D134" s="162" t="s">
        <v>566</v>
      </c>
      <c r="E134" s="148"/>
      <c r="F134" s="78">
        <f>F135</f>
        <v>20000</v>
      </c>
    </row>
    <row r="135" spans="1:6" ht="62.25">
      <c r="A135" s="126" t="s">
        <v>443</v>
      </c>
      <c r="B135" s="158" t="s">
        <v>49</v>
      </c>
      <c r="C135" s="139">
        <v>14</v>
      </c>
      <c r="D135" s="162" t="s">
        <v>592</v>
      </c>
      <c r="E135" s="148"/>
      <c r="F135" s="78">
        <f>F136+F139+F142</f>
        <v>20000</v>
      </c>
    </row>
    <row r="136" spans="1:6" ht="46.5">
      <c r="A136" s="126" t="s">
        <v>191</v>
      </c>
      <c r="B136" s="158" t="s">
        <v>49</v>
      </c>
      <c r="C136" s="139">
        <v>14</v>
      </c>
      <c r="D136" s="147" t="s">
        <v>610</v>
      </c>
      <c r="E136" s="148"/>
      <c r="F136" s="78">
        <f>F137</f>
        <v>10000</v>
      </c>
    </row>
    <row r="137" spans="1:6" ht="30.75">
      <c r="A137" s="134" t="s">
        <v>336</v>
      </c>
      <c r="B137" s="159" t="s">
        <v>49</v>
      </c>
      <c r="C137" s="135">
        <v>14</v>
      </c>
      <c r="D137" s="149" t="s">
        <v>258</v>
      </c>
      <c r="E137" s="150"/>
      <c r="F137" s="82">
        <f>F138</f>
        <v>10000</v>
      </c>
    </row>
    <row r="138" spans="1:6" ht="30.75">
      <c r="A138" s="134" t="s">
        <v>211</v>
      </c>
      <c r="B138" s="159" t="s">
        <v>49</v>
      </c>
      <c r="C138" s="135">
        <v>14</v>
      </c>
      <c r="D138" s="149" t="s">
        <v>258</v>
      </c>
      <c r="E138" s="150">
        <v>200</v>
      </c>
      <c r="F138" s="82">
        <f>'Ведомственная 2018'!G128</f>
        <v>10000</v>
      </c>
    </row>
    <row r="139" spans="1:6" ht="46.5">
      <c r="A139" s="126" t="s">
        <v>257</v>
      </c>
      <c r="B139" s="158" t="s">
        <v>49</v>
      </c>
      <c r="C139" s="139">
        <v>14</v>
      </c>
      <c r="D139" s="162" t="s">
        <v>611</v>
      </c>
      <c r="E139" s="148"/>
      <c r="F139" s="78">
        <f>F140</f>
        <v>5000</v>
      </c>
    </row>
    <row r="140" spans="1:6" ht="30.75">
      <c r="A140" s="134" t="s">
        <v>336</v>
      </c>
      <c r="B140" s="159" t="s">
        <v>49</v>
      </c>
      <c r="C140" s="135">
        <v>14</v>
      </c>
      <c r="D140" s="133" t="s">
        <v>36</v>
      </c>
      <c r="E140" s="150"/>
      <c r="F140" s="82">
        <f>F141</f>
        <v>5000</v>
      </c>
    </row>
    <row r="141" spans="1:6" ht="30.75">
      <c r="A141" s="134" t="s">
        <v>211</v>
      </c>
      <c r="B141" s="159" t="s">
        <v>49</v>
      </c>
      <c r="C141" s="135">
        <v>14</v>
      </c>
      <c r="D141" s="133" t="s">
        <v>36</v>
      </c>
      <c r="E141" s="150">
        <v>200</v>
      </c>
      <c r="F141" s="82">
        <f>'Ведомственная 2018'!G131</f>
        <v>5000</v>
      </c>
    </row>
    <row r="142" spans="1:6" ht="33.75" customHeight="1">
      <c r="A142" s="126" t="s">
        <v>210</v>
      </c>
      <c r="B142" s="158" t="s">
        <v>49</v>
      </c>
      <c r="C142" s="139">
        <v>14</v>
      </c>
      <c r="D142" s="136" t="s">
        <v>612</v>
      </c>
      <c r="E142" s="139"/>
      <c r="F142" s="78">
        <f>F143</f>
        <v>5000</v>
      </c>
    </row>
    <row r="143" spans="1:6" ht="30.75">
      <c r="A143" s="134" t="s">
        <v>336</v>
      </c>
      <c r="B143" s="159" t="s">
        <v>49</v>
      </c>
      <c r="C143" s="135">
        <v>14</v>
      </c>
      <c r="D143" s="133" t="s">
        <v>209</v>
      </c>
      <c r="E143" s="135"/>
      <c r="F143" s="82">
        <f>F144</f>
        <v>5000</v>
      </c>
    </row>
    <row r="144" spans="1:6" ht="30.75">
      <c r="A144" s="134" t="s">
        <v>211</v>
      </c>
      <c r="B144" s="159" t="s">
        <v>49</v>
      </c>
      <c r="C144" s="135">
        <v>14</v>
      </c>
      <c r="D144" s="133" t="s">
        <v>209</v>
      </c>
      <c r="E144" s="135">
        <v>200</v>
      </c>
      <c r="F144" s="82">
        <f>'Ведомственная 2018'!G134</f>
        <v>5000</v>
      </c>
    </row>
    <row r="145" spans="1:6" ht="15">
      <c r="A145" s="126" t="s">
        <v>184</v>
      </c>
      <c r="B145" s="158" t="s">
        <v>50</v>
      </c>
      <c r="C145" s="198" t="s">
        <v>413</v>
      </c>
      <c r="D145" s="198" t="s">
        <v>413</v>
      </c>
      <c r="E145" s="198" t="s">
        <v>413</v>
      </c>
      <c r="F145" s="78">
        <f>F146+F157+F169+F182</f>
        <v>8969169.940000001</v>
      </c>
    </row>
    <row r="146" spans="1:6" ht="15">
      <c r="A146" s="126" t="s">
        <v>62</v>
      </c>
      <c r="B146" s="127" t="s">
        <v>50</v>
      </c>
      <c r="C146" s="171" t="s">
        <v>47</v>
      </c>
      <c r="D146" s="198"/>
      <c r="E146" s="198"/>
      <c r="F146" s="78">
        <f>F147</f>
        <v>326200</v>
      </c>
    </row>
    <row r="147" spans="1:6" ht="46.5">
      <c r="A147" s="204" t="s">
        <v>444</v>
      </c>
      <c r="B147" s="127" t="s">
        <v>50</v>
      </c>
      <c r="C147" s="171" t="s">
        <v>47</v>
      </c>
      <c r="D147" s="162" t="s">
        <v>567</v>
      </c>
      <c r="E147" s="198"/>
      <c r="F147" s="78">
        <f>F148+F152</f>
        <v>326200</v>
      </c>
    </row>
    <row r="148" spans="1:6" ht="62.25">
      <c r="A148" s="126" t="s">
        <v>445</v>
      </c>
      <c r="B148" s="127" t="s">
        <v>50</v>
      </c>
      <c r="C148" s="171" t="s">
        <v>47</v>
      </c>
      <c r="D148" s="162" t="s">
        <v>591</v>
      </c>
      <c r="E148" s="198" t="s">
        <v>413</v>
      </c>
      <c r="F148" s="78">
        <f>F149</f>
        <v>34000</v>
      </c>
    </row>
    <row r="149" spans="1:6" ht="46.5">
      <c r="A149" s="144" t="s">
        <v>37</v>
      </c>
      <c r="B149" s="127" t="s">
        <v>50</v>
      </c>
      <c r="C149" s="171" t="s">
        <v>47</v>
      </c>
      <c r="D149" s="147" t="s">
        <v>613</v>
      </c>
      <c r="E149" s="198"/>
      <c r="F149" s="78">
        <f>F150</f>
        <v>34000</v>
      </c>
    </row>
    <row r="150" spans="1:6" ht="30.75">
      <c r="A150" s="134" t="s">
        <v>219</v>
      </c>
      <c r="B150" s="124" t="s">
        <v>50</v>
      </c>
      <c r="C150" s="170" t="s">
        <v>47</v>
      </c>
      <c r="D150" s="201" t="s">
        <v>303</v>
      </c>
      <c r="E150" s="202" t="s">
        <v>413</v>
      </c>
      <c r="F150" s="82">
        <f>F151</f>
        <v>34000</v>
      </c>
    </row>
    <row r="151" spans="1:6" ht="30.75">
      <c r="A151" s="134" t="s">
        <v>59</v>
      </c>
      <c r="B151" s="124" t="s">
        <v>50</v>
      </c>
      <c r="C151" s="170" t="s">
        <v>47</v>
      </c>
      <c r="D151" s="201" t="s">
        <v>303</v>
      </c>
      <c r="E151" s="170">
        <v>600</v>
      </c>
      <c r="F151" s="82">
        <f>'Ведомственная 2018'!G331</f>
        <v>34000</v>
      </c>
    </row>
    <row r="152" spans="1:6" ht="62.25">
      <c r="A152" s="204" t="s">
        <v>446</v>
      </c>
      <c r="B152" s="127" t="s">
        <v>50</v>
      </c>
      <c r="C152" s="171" t="s">
        <v>47</v>
      </c>
      <c r="D152" s="162" t="s">
        <v>590</v>
      </c>
      <c r="E152" s="198"/>
      <c r="F152" s="78">
        <f>F153</f>
        <v>292200</v>
      </c>
    </row>
    <row r="153" spans="1:6" ht="62.25">
      <c r="A153" s="204" t="s">
        <v>259</v>
      </c>
      <c r="B153" s="127" t="s">
        <v>50</v>
      </c>
      <c r="C153" s="171" t="s">
        <v>47</v>
      </c>
      <c r="D153" s="147" t="s">
        <v>614</v>
      </c>
      <c r="E153" s="198"/>
      <c r="F153" s="78">
        <f>F154</f>
        <v>292200</v>
      </c>
    </row>
    <row r="154" spans="1:6" ht="30.75">
      <c r="A154" s="226" t="s">
        <v>3</v>
      </c>
      <c r="B154" s="127" t="s">
        <v>50</v>
      </c>
      <c r="C154" s="171" t="s">
        <v>47</v>
      </c>
      <c r="D154" s="147" t="s">
        <v>260</v>
      </c>
      <c r="E154" s="198" t="s">
        <v>413</v>
      </c>
      <c r="F154" s="78">
        <f>F155+F156</f>
        <v>292200</v>
      </c>
    </row>
    <row r="155" spans="1:6" ht="62.25">
      <c r="A155" s="134" t="s">
        <v>58</v>
      </c>
      <c r="B155" s="124" t="s">
        <v>50</v>
      </c>
      <c r="C155" s="170" t="s">
        <v>47</v>
      </c>
      <c r="D155" s="149" t="s">
        <v>260</v>
      </c>
      <c r="E155" s="170">
        <v>100</v>
      </c>
      <c r="F155" s="82">
        <f>'Ведомственная 2018'!G141</f>
        <v>269149</v>
      </c>
    </row>
    <row r="156" spans="1:6" ht="30.75">
      <c r="A156" s="134" t="s">
        <v>211</v>
      </c>
      <c r="B156" s="124" t="s">
        <v>50</v>
      </c>
      <c r="C156" s="170" t="s">
        <v>47</v>
      </c>
      <c r="D156" s="149" t="s">
        <v>260</v>
      </c>
      <c r="E156" s="170">
        <v>200</v>
      </c>
      <c r="F156" s="82">
        <f>'Ведомственная 2018'!G142</f>
        <v>23051</v>
      </c>
    </row>
    <row r="157" spans="1:6" ht="16.5">
      <c r="A157" s="209" t="s">
        <v>229</v>
      </c>
      <c r="B157" s="127" t="s">
        <v>50</v>
      </c>
      <c r="C157" s="127" t="s">
        <v>52</v>
      </c>
      <c r="D157" s="210"/>
      <c r="E157" s="171"/>
      <c r="F157" s="78">
        <f>F158</f>
        <v>7307752.94</v>
      </c>
    </row>
    <row r="158" spans="1:6" ht="62.25">
      <c r="A158" s="126" t="s">
        <v>447</v>
      </c>
      <c r="B158" s="127" t="s">
        <v>50</v>
      </c>
      <c r="C158" s="127" t="s">
        <v>52</v>
      </c>
      <c r="D158" s="162" t="s">
        <v>568</v>
      </c>
      <c r="E158" s="171"/>
      <c r="F158" s="78">
        <f>F159</f>
        <v>7307752.94</v>
      </c>
    </row>
    <row r="159" spans="1:6" ht="82.5" customHeight="1">
      <c r="A159" s="126" t="s">
        <v>448</v>
      </c>
      <c r="B159" s="127" t="s">
        <v>50</v>
      </c>
      <c r="C159" s="127" t="s">
        <v>52</v>
      </c>
      <c r="D159" s="162" t="s">
        <v>589</v>
      </c>
      <c r="E159" s="171"/>
      <c r="F159" s="78">
        <f>F160+F165</f>
        <v>7307752.94</v>
      </c>
    </row>
    <row r="160" spans="1:6" ht="62.25">
      <c r="A160" s="144" t="s">
        <v>261</v>
      </c>
      <c r="B160" s="127" t="s">
        <v>50</v>
      </c>
      <c r="C160" s="127" t="s">
        <v>52</v>
      </c>
      <c r="D160" s="131" t="s">
        <v>615</v>
      </c>
      <c r="E160" s="171"/>
      <c r="F160" s="78">
        <f>F161+F163</f>
        <v>7182752.94</v>
      </c>
    </row>
    <row r="161" spans="1:6" ht="30.75">
      <c r="A161" s="144" t="s">
        <v>372</v>
      </c>
      <c r="B161" s="127" t="s">
        <v>50</v>
      </c>
      <c r="C161" s="127" t="s">
        <v>52</v>
      </c>
      <c r="D161" s="131" t="s">
        <v>371</v>
      </c>
      <c r="E161" s="146"/>
      <c r="F161" s="78">
        <f>F162</f>
        <v>804055.5</v>
      </c>
    </row>
    <row r="162" spans="1:6" ht="30.75">
      <c r="A162" s="142" t="s">
        <v>373</v>
      </c>
      <c r="B162" s="124" t="s">
        <v>50</v>
      </c>
      <c r="C162" s="124" t="s">
        <v>52</v>
      </c>
      <c r="D162" s="133" t="s">
        <v>371</v>
      </c>
      <c r="E162" s="145">
        <v>400</v>
      </c>
      <c r="F162" s="82">
        <f>'Ведомственная 2018'!G148</f>
        <v>804055.5</v>
      </c>
    </row>
    <row r="163" spans="1:6" ht="35.25" customHeight="1">
      <c r="A163" s="126" t="s">
        <v>17</v>
      </c>
      <c r="B163" s="127" t="s">
        <v>50</v>
      </c>
      <c r="C163" s="127" t="s">
        <v>52</v>
      </c>
      <c r="D163" s="147" t="s">
        <v>262</v>
      </c>
      <c r="E163" s="171"/>
      <c r="F163" s="78">
        <f>F164</f>
        <v>6378697.44</v>
      </c>
    </row>
    <row r="164" spans="1:6" ht="30.75">
      <c r="A164" s="134" t="s">
        <v>211</v>
      </c>
      <c r="B164" s="124" t="s">
        <v>50</v>
      </c>
      <c r="C164" s="124" t="s">
        <v>52</v>
      </c>
      <c r="D164" s="149" t="s">
        <v>262</v>
      </c>
      <c r="E164" s="170" t="s">
        <v>223</v>
      </c>
      <c r="F164" s="82">
        <f>'Ведомственная 2018'!G150</f>
        <v>6378697.44</v>
      </c>
    </row>
    <row r="165" spans="1:6" ht="93">
      <c r="A165" s="126" t="s">
        <v>449</v>
      </c>
      <c r="B165" s="127" t="s">
        <v>50</v>
      </c>
      <c r="C165" s="127" t="s">
        <v>52</v>
      </c>
      <c r="D165" s="162" t="s">
        <v>588</v>
      </c>
      <c r="E165" s="145"/>
      <c r="F165" s="78">
        <f>F166</f>
        <v>125000</v>
      </c>
    </row>
    <row r="166" spans="1:6" ht="46.5">
      <c r="A166" s="126" t="s">
        <v>172</v>
      </c>
      <c r="B166" s="127" t="s">
        <v>50</v>
      </c>
      <c r="C166" s="127" t="s">
        <v>52</v>
      </c>
      <c r="D166" s="131" t="s">
        <v>616</v>
      </c>
      <c r="E166" s="145"/>
      <c r="F166" s="78">
        <f>F167</f>
        <v>125000</v>
      </c>
    </row>
    <row r="167" spans="1:6" ht="30.75">
      <c r="A167" s="134" t="s">
        <v>173</v>
      </c>
      <c r="B167" s="124" t="s">
        <v>50</v>
      </c>
      <c r="C167" s="124" t="s">
        <v>52</v>
      </c>
      <c r="D167" s="149" t="s">
        <v>174</v>
      </c>
      <c r="E167" s="145"/>
      <c r="F167" s="82">
        <f>F168</f>
        <v>125000</v>
      </c>
    </row>
    <row r="168" spans="1:6" ht="30.75">
      <c r="A168" s="134" t="s">
        <v>211</v>
      </c>
      <c r="B168" s="124" t="s">
        <v>50</v>
      </c>
      <c r="C168" s="124" t="s">
        <v>52</v>
      </c>
      <c r="D168" s="149" t="s">
        <v>174</v>
      </c>
      <c r="E168" s="145">
        <v>200</v>
      </c>
      <c r="F168" s="82">
        <f>'Ведомственная 2018'!G154</f>
        <v>125000</v>
      </c>
    </row>
    <row r="169" spans="1:6" ht="15">
      <c r="A169" s="163" t="s">
        <v>165</v>
      </c>
      <c r="B169" s="164" t="s">
        <v>50</v>
      </c>
      <c r="C169" s="164" t="s">
        <v>56</v>
      </c>
      <c r="D169" s="160"/>
      <c r="E169" s="146"/>
      <c r="F169" s="78">
        <f>F170</f>
        <v>200000</v>
      </c>
    </row>
    <row r="170" spans="1:6" ht="30.75">
      <c r="A170" s="126" t="s">
        <v>166</v>
      </c>
      <c r="B170" s="164" t="s">
        <v>50</v>
      </c>
      <c r="C170" s="164" t="s">
        <v>56</v>
      </c>
      <c r="D170" s="131" t="s">
        <v>569</v>
      </c>
      <c r="E170" s="146"/>
      <c r="F170" s="78">
        <f>F175+F171</f>
        <v>200000</v>
      </c>
    </row>
    <row r="171" spans="1:6" ht="46.5">
      <c r="A171" s="126" t="s">
        <v>27</v>
      </c>
      <c r="B171" s="164" t="s">
        <v>50</v>
      </c>
      <c r="C171" s="164" t="s">
        <v>56</v>
      </c>
      <c r="D171" s="131" t="s">
        <v>587</v>
      </c>
      <c r="E171" s="146"/>
      <c r="F171" s="78">
        <f>F172</f>
        <v>82280</v>
      </c>
    </row>
    <row r="172" spans="1:6" ht="30.75">
      <c r="A172" s="126" t="s">
        <v>28</v>
      </c>
      <c r="B172" s="164" t="s">
        <v>50</v>
      </c>
      <c r="C172" s="164" t="s">
        <v>56</v>
      </c>
      <c r="D172" s="131" t="s">
        <v>617</v>
      </c>
      <c r="E172" s="146"/>
      <c r="F172" s="78">
        <f>F173</f>
        <v>82280</v>
      </c>
    </row>
    <row r="173" spans="1:6" ht="46.5">
      <c r="A173" s="134" t="s">
        <v>29</v>
      </c>
      <c r="B173" s="164" t="s">
        <v>50</v>
      </c>
      <c r="C173" s="164" t="s">
        <v>56</v>
      </c>
      <c r="D173" s="133" t="s">
        <v>30</v>
      </c>
      <c r="E173" s="146"/>
      <c r="F173" s="78">
        <f>F174</f>
        <v>82280</v>
      </c>
    </row>
    <row r="174" spans="1:6" ht="30.75">
      <c r="A174" s="134" t="s">
        <v>211</v>
      </c>
      <c r="B174" s="165" t="s">
        <v>50</v>
      </c>
      <c r="C174" s="165" t="s">
        <v>56</v>
      </c>
      <c r="D174" s="133" t="s">
        <v>30</v>
      </c>
      <c r="E174" s="145">
        <v>200</v>
      </c>
      <c r="F174" s="82">
        <f>'Ведомственная 2018'!G160</f>
        <v>82280</v>
      </c>
    </row>
    <row r="175" spans="1:6" ht="62.25">
      <c r="A175" s="126" t="s">
        <v>170</v>
      </c>
      <c r="B175" s="164" t="s">
        <v>50</v>
      </c>
      <c r="C175" s="164" t="s">
        <v>56</v>
      </c>
      <c r="D175" s="131" t="s">
        <v>586</v>
      </c>
      <c r="E175" s="145"/>
      <c r="F175" s="78">
        <f>F176+F179</f>
        <v>117720</v>
      </c>
    </row>
    <row r="176" spans="1:6" ht="30.75">
      <c r="A176" s="126" t="s">
        <v>418</v>
      </c>
      <c r="B176" s="166" t="s">
        <v>50</v>
      </c>
      <c r="C176" s="166" t="s">
        <v>56</v>
      </c>
      <c r="D176" s="131" t="s">
        <v>618</v>
      </c>
      <c r="E176" s="146"/>
      <c r="F176" s="78">
        <f>F177</f>
        <v>89000</v>
      </c>
    </row>
    <row r="177" spans="1:6" ht="46.5">
      <c r="A177" s="134" t="s">
        <v>29</v>
      </c>
      <c r="B177" s="167" t="s">
        <v>50</v>
      </c>
      <c r="C177" s="167" t="s">
        <v>56</v>
      </c>
      <c r="D177" s="133" t="s">
        <v>171</v>
      </c>
      <c r="E177" s="145"/>
      <c r="F177" s="82">
        <f>F178</f>
        <v>89000</v>
      </c>
    </row>
    <row r="178" spans="1:6" ht="30.75">
      <c r="A178" s="168" t="s">
        <v>211</v>
      </c>
      <c r="B178" s="167" t="s">
        <v>50</v>
      </c>
      <c r="C178" s="167" t="s">
        <v>56</v>
      </c>
      <c r="D178" s="133" t="s">
        <v>171</v>
      </c>
      <c r="E178" s="145">
        <v>200</v>
      </c>
      <c r="F178" s="82">
        <f>'Ведомственная 2018'!G164</f>
        <v>89000</v>
      </c>
    </row>
    <row r="179" spans="1:6" ht="108.75">
      <c r="A179" s="242" t="s">
        <v>538</v>
      </c>
      <c r="B179" s="166" t="s">
        <v>50</v>
      </c>
      <c r="C179" s="166" t="s">
        <v>56</v>
      </c>
      <c r="D179" s="131" t="s">
        <v>619</v>
      </c>
      <c r="E179" s="146"/>
      <c r="F179" s="78">
        <f>F180</f>
        <v>28720</v>
      </c>
    </row>
    <row r="180" spans="1:6" ht="46.5">
      <c r="A180" s="134" t="s">
        <v>29</v>
      </c>
      <c r="B180" s="167" t="s">
        <v>50</v>
      </c>
      <c r="C180" s="167" t="s">
        <v>56</v>
      </c>
      <c r="D180" s="133" t="s">
        <v>539</v>
      </c>
      <c r="E180" s="145"/>
      <c r="F180" s="82">
        <f>F181</f>
        <v>28720</v>
      </c>
    </row>
    <row r="181" spans="1:6" ht="30.75">
      <c r="A181" s="168" t="s">
        <v>211</v>
      </c>
      <c r="B181" s="167" t="s">
        <v>50</v>
      </c>
      <c r="C181" s="167" t="s">
        <v>56</v>
      </c>
      <c r="D181" s="133" t="s">
        <v>539</v>
      </c>
      <c r="E181" s="145">
        <v>200</v>
      </c>
      <c r="F181" s="82">
        <f>'Ведомственная 2018'!G167</f>
        <v>28720</v>
      </c>
    </row>
    <row r="182" spans="1:6" ht="15">
      <c r="A182" s="242" t="s">
        <v>678</v>
      </c>
      <c r="B182" s="166" t="s">
        <v>50</v>
      </c>
      <c r="C182" s="166">
        <v>12</v>
      </c>
      <c r="D182" s="133"/>
      <c r="E182" s="145"/>
      <c r="F182" s="78">
        <f>F183</f>
        <v>1135217</v>
      </c>
    </row>
    <row r="183" spans="1:6" ht="64.5" customHeight="1">
      <c r="A183" s="126" t="s">
        <v>658</v>
      </c>
      <c r="B183" s="166" t="s">
        <v>50</v>
      </c>
      <c r="C183" s="166">
        <v>12</v>
      </c>
      <c r="D183" s="136" t="s">
        <v>680</v>
      </c>
      <c r="E183" s="145"/>
      <c r="F183" s="78">
        <f>F184</f>
        <v>1135217</v>
      </c>
    </row>
    <row r="184" spans="1:6" ht="96" customHeight="1">
      <c r="A184" s="126" t="s">
        <v>659</v>
      </c>
      <c r="B184" s="166" t="s">
        <v>50</v>
      </c>
      <c r="C184" s="166">
        <v>12</v>
      </c>
      <c r="D184" s="136" t="s">
        <v>681</v>
      </c>
      <c r="E184" s="145"/>
      <c r="F184" s="78">
        <f>F185</f>
        <v>1135217</v>
      </c>
    </row>
    <row r="185" spans="1:6" ht="64.5" customHeight="1">
      <c r="A185" s="126" t="s">
        <v>679</v>
      </c>
      <c r="B185" s="166" t="s">
        <v>50</v>
      </c>
      <c r="C185" s="166">
        <v>12</v>
      </c>
      <c r="D185" s="136" t="s">
        <v>686</v>
      </c>
      <c r="E185" s="145"/>
      <c r="F185" s="78">
        <f>F186+F188+F190</f>
        <v>1135217</v>
      </c>
    </row>
    <row r="186" spans="1:6" ht="51" customHeight="1">
      <c r="A186" s="169" t="s">
        <v>725</v>
      </c>
      <c r="B186" s="166" t="s">
        <v>50</v>
      </c>
      <c r="C186" s="166">
        <v>12</v>
      </c>
      <c r="D186" s="136" t="s">
        <v>724</v>
      </c>
      <c r="E186" s="145"/>
      <c r="F186" s="78">
        <f>F187</f>
        <v>710652</v>
      </c>
    </row>
    <row r="187" spans="1:6" ht="19.5" customHeight="1">
      <c r="A187" s="244" t="s">
        <v>355</v>
      </c>
      <c r="B187" s="167" t="s">
        <v>50</v>
      </c>
      <c r="C187" s="167">
        <v>12</v>
      </c>
      <c r="D187" s="156" t="s">
        <v>724</v>
      </c>
      <c r="E187" s="170" t="s">
        <v>662</v>
      </c>
      <c r="F187" s="82">
        <f>'Ведомственная 2018'!G173</f>
        <v>710652</v>
      </c>
    </row>
    <row r="188" spans="1:6" ht="62.25">
      <c r="A188" s="126" t="s">
        <v>687</v>
      </c>
      <c r="B188" s="166" t="s">
        <v>50</v>
      </c>
      <c r="C188" s="166">
        <v>12</v>
      </c>
      <c r="D188" s="136" t="s">
        <v>688</v>
      </c>
      <c r="E188" s="171"/>
      <c r="F188" s="82">
        <f>F189</f>
        <v>304565</v>
      </c>
    </row>
    <row r="189" spans="1:6" ht="19.5" customHeight="1">
      <c r="A189" s="143" t="s">
        <v>355</v>
      </c>
      <c r="B189" s="167" t="s">
        <v>50</v>
      </c>
      <c r="C189" s="167">
        <v>12</v>
      </c>
      <c r="D189" s="156" t="s">
        <v>688</v>
      </c>
      <c r="E189" s="170" t="s">
        <v>662</v>
      </c>
      <c r="F189" s="82">
        <f>'Ведомственная 2018'!G175</f>
        <v>304565</v>
      </c>
    </row>
    <row r="190" spans="1:6" ht="51" customHeight="1">
      <c r="A190" s="242" t="s">
        <v>735</v>
      </c>
      <c r="B190" s="166" t="s">
        <v>50</v>
      </c>
      <c r="C190" s="166">
        <v>12</v>
      </c>
      <c r="D190" s="136" t="s">
        <v>734</v>
      </c>
      <c r="E190" s="171"/>
      <c r="F190" s="78">
        <f>F191</f>
        <v>120000</v>
      </c>
    </row>
    <row r="191" spans="1:6" ht="19.5" customHeight="1">
      <c r="A191" s="143" t="s">
        <v>355</v>
      </c>
      <c r="B191" s="167" t="s">
        <v>50</v>
      </c>
      <c r="C191" s="167">
        <v>12</v>
      </c>
      <c r="D191" s="156" t="s">
        <v>734</v>
      </c>
      <c r="E191" s="170" t="s">
        <v>662</v>
      </c>
      <c r="F191" s="82">
        <f>'Ведомственная 2018'!G177</f>
        <v>120000</v>
      </c>
    </row>
    <row r="192" spans="1:6" ht="15">
      <c r="A192" s="126" t="s">
        <v>654</v>
      </c>
      <c r="B192" s="158" t="s">
        <v>655</v>
      </c>
      <c r="C192" s="124"/>
      <c r="D192" s="133"/>
      <c r="E192" s="145"/>
      <c r="F192" s="78">
        <f>F193</f>
        <v>21945315.53</v>
      </c>
    </row>
    <row r="193" spans="1:6" ht="15">
      <c r="A193" s="126" t="s">
        <v>656</v>
      </c>
      <c r="B193" s="158" t="s">
        <v>655</v>
      </c>
      <c r="C193" s="171" t="s">
        <v>48</v>
      </c>
      <c r="D193" s="133"/>
      <c r="E193" s="145"/>
      <c r="F193" s="78">
        <f>F194+F201+F208+F215</f>
        <v>21945315.53</v>
      </c>
    </row>
    <row r="194" spans="1:6" ht="30.75">
      <c r="A194" s="169" t="s">
        <v>768</v>
      </c>
      <c r="B194" s="158" t="s">
        <v>655</v>
      </c>
      <c r="C194" s="171" t="s">
        <v>48</v>
      </c>
      <c r="D194" s="136" t="s">
        <v>772</v>
      </c>
      <c r="E194" s="145"/>
      <c r="F194" s="78">
        <f>F195</f>
        <v>206750</v>
      </c>
    </row>
    <row r="195" spans="1:6" ht="66.75" customHeight="1">
      <c r="A195" s="169" t="s">
        <v>769</v>
      </c>
      <c r="B195" s="158" t="s">
        <v>655</v>
      </c>
      <c r="C195" s="171" t="s">
        <v>48</v>
      </c>
      <c r="D195" s="136" t="s">
        <v>773</v>
      </c>
      <c r="E195" s="145"/>
      <c r="F195" s="78">
        <f>F196</f>
        <v>206750</v>
      </c>
    </row>
    <row r="196" spans="1:6" ht="30.75">
      <c r="A196" s="169" t="s">
        <v>767</v>
      </c>
      <c r="B196" s="158" t="s">
        <v>655</v>
      </c>
      <c r="C196" s="171" t="s">
        <v>48</v>
      </c>
      <c r="D196" s="136" t="s">
        <v>774</v>
      </c>
      <c r="E196" s="145"/>
      <c r="F196" s="78">
        <f>F197+F199</f>
        <v>206750</v>
      </c>
    </row>
    <row r="197" spans="1:6" ht="30.75">
      <c r="A197" s="169" t="s">
        <v>779</v>
      </c>
      <c r="B197" s="159" t="s">
        <v>655</v>
      </c>
      <c r="C197" s="170" t="s">
        <v>48</v>
      </c>
      <c r="D197" s="156" t="s">
        <v>778</v>
      </c>
      <c r="E197" s="145"/>
      <c r="F197" s="78">
        <f>F198</f>
        <v>196000</v>
      </c>
    </row>
    <row r="198" spans="1:6" ht="15">
      <c r="A198" s="244" t="s">
        <v>355</v>
      </c>
      <c r="B198" s="159" t="s">
        <v>655</v>
      </c>
      <c r="C198" s="170" t="s">
        <v>48</v>
      </c>
      <c r="D198" s="156" t="s">
        <v>778</v>
      </c>
      <c r="E198" s="170" t="s">
        <v>662</v>
      </c>
      <c r="F198" s="82">
        <f>'Ведомственная 2018'!G184</f>
        <v>196000</v>
      </c>
    </row>
    <row r="199" spans="1:6" ht="30.75">
      <c r="A199" s="169" t="s">
        <v>770</v>
      </c>
      <c r="B199" s="158" t="s">
        <v>655</v>
      </c>
      <c r="C199" s="171" t="s">
        <v>48</v>
      </c>
      <c r="D199" s="136" t="s">
        <v>771</v>
      </c>
      <c r="E199" s="171"/>
      <c r="F199" s="78">
        <f>F200</f>
        <v>10750</v>
      </c>
    </row>
    <row r="200" spans="1:6" ht="16.5" customHeight="1">
      <c r="A200" s="244" t="s">
        <v>355</v>
      </c>
      <c r="B200" s="159" t="s">
        <v>655</v>
      </c>
      <c r="C200" s="170" t="s">
        <v>48</v>
      </c>
      <c r="D200" s="156" t="s">
        <v>771</v>
      </c>
      <c r="E200" s="170" t="s">
        <v>662</v>
      </c>
      <c r="F200" s="82">
        <f>'Ведомственная 2018'!G186</f>
        <v>10750</v>
      </c>
    </row>
    <row r="201" spans="1:6" ht="46.5">
      <c r="A201" s="126" t="s">
        <v>658</v>
      </c>
      <c r="B201" s="158" t="s">
        <v>655</v>
      </c>
      <c r="C201" s="171" t="s">
        <v>48</v>
      </c>
      <c r="D201" s="136" t="s">
        <v>680</v>
      </c>
      <c r="E201" s="145"/>
      <c r="F201" s="78">
        <f>F202</f>
        <v>16630749</v>
      </c>
    </row>
    <row r="202" spans="1:6" ht="93">
      <c r="A202" s="126" t="s">
        <v>659</v>
      </c>
      <c r="B202" s="158" t="s">
        <v>655</v>
      </c>
      <c r="C202" s="171" t="s">
        <v>48</v>
      </c>
      <c r="D202" s="136" t="s">
        <v>681</v>
      </c>
      <c r="E202" s="145"/>
      <c r="F202" s="78">
        <f>F203</f>
        <v>16630749</v>
      </c>
    </row>
    <row r="203" spans="1:6" ht="46.5">
      <c r="A203" s="126" t="s">
        <v>657</v>
      </c>
      <c r="B203" s="158" t="s">
        <v>655</v>
      </c>
      <c r="C203" s="171" t="s">
        <v>48</v>
      </c>
      <c r="D203" s="136" t="s">
        <v>682</v>
      </c>
      <c r="E203" s="145"/>
      <c r="F203" s="78">
        <f>F204+F206</f>
        <v>16630749</v>
      </c>
    </row>
    <row r="204" spans="1:6" ht="30.75">
      <c r="A204" s="126" t="s">
        <v>715</v>
      </c>
      <c r="B204" s="158" t="s">
        <v>655</v>
      </c>
      <c r="C204" s="171" t="s">
        <v>48</v>
      </c>
      <c r="D204" s="136" t="s">
        <v>714</v>
      </c>
      <c r="E204" s="145"/>
      <c r="F204" s="78">
        <f>F205</f>
        <v>15723555</v>
      </c>
    </row>
    <row r="205" spans="1:6" ht="19.5" customHeight="1">
      <c r="A205" s="143" t="s">
        <v>355</v>
      </c>
      <c r="B205" s="159" t="s">
        <v>655</v>
      </c>
      <c r="C205" s="170" t="s">
        <v>48</v>
      </c>
      <c r="D205" s="156" t="s">
        <v>714</v>
      </c>
      <c r="E205" s="170" t="s">
        <v>662</v>
      </c>
      <c r="F205" s="82">
        <f>'Ведомственная 2018'!G191</f>
        <v>15723555</v>
      </c>
    </row>
    <row r="206" spans="1:6" ht="46.5">
      <c r="A206" s="126" t="s">
        <v>660</v>
      </c>
      <c r="B206" s="158" t="s">
        <v>655</v>
      </c>
      <c r="C206" s="171" t="s">
        <v>48</v>
      </c>
      <c r="D206" s="136" t="s">
        <v>661</v>
      </c>
      <c r="E206" s="171"/>
      <c r="F206" s="78">
        <f>F207</f>
        <v>907194</v>
      </c>
    </row>
    <row r="207" spans="1:6" ht="18.75" customHeight="1">
      <c r="A207" s="143" t="s">
        <v>355</v>
      </c>
      <c r="B207" s="159" t="s">
        <v>655</v>
      </c>
      <c r="C207" s="170" t="s">
        <v>48</v>
      </c>
      <c r="D207" s="156" t="s">
        <v>661</v>
      </c>
      <c r="E207" s="170" t="s">
        <v>662</v>
      </c>
      <c r="F207" s="82">
        <f>'Ведомственная 2018'!G193</f>
        <v>907194</v>
      </c>
    </row>
    <row r="208" spans="1:6" ht="30.75">
      <c r="A208" s="204" t="s">
        <v>664</v>
      </c>
      <c r="B208" s="158" t="s">
        <v>655</v>
      </c>
      <c r="C208" s="171" t="s">
        <v>48</v>
      </c>
      <c r="D208" s="136" t="s">
        <v>683</v>
      </c>
      <c r="E208" s="171"/>
      <c r="F208" s="78">
        <f>F209</f>
        <v>4236928.91</v>
      </c>
    </row>
    <row r="209" spans="1:6" ht="62.25">
      <c r="A209" s="204" t="s">
        <v>665</v>
      </c>
      <c r="B209" s="158" t="s">
        <v>655</v>
      </c>
      <c r="C209" s="171" t="s">
        <v>48</v>
      </c>
      <c r="D209" s="136" t="s">
        <v>684</v>
      </c>
      <c r="E209" s="171"/>
      <c r="F209" s="78">
        <f>F210</f>
        <v>4236928.91</v>
      </c>
    </row>
    <row r="210" spans="1:6" ht="30.75">
      <c r="A210" s="130" t="s">
        <v>663</v>
      </c>
      <c r="B210" s="158" t="s">
        <v>655</v>
      </c>
      <c r="C210" s="171" t="s">
        <v>48</v>
      </c>
      <c r="D210" s="136" t="s">
        <v>685</v>
      </c>
      <c r="E210" s="171"/>
      <c r="F210" s="78">
        <f>F211+F213</f>
        <v>4236928.91</v>
      </c>
    </row>
    <row r="211" spans="1:6" ht="30.75">
      <c r="A211" s="130" t="s">
        <v>692</v>
      </c>
      <c r="B211" s="158" t="s">
        <v>655</v>
      </c>
      <c r="C211" s="171" t="s">
        <v>48</v>
      </c>
      <c r="D211" s="136" t="s">
        <v>775</v>
      </c>
      <c r="E211" s="171"/>
      <c r="F211" s="78">
        <f>F212</f>
        <v>980539.9099999999</v>
      </c>
    </row>
    <row r="212" spans="1:6" ht="18.75" customHeight="1">
      <c r="A212" s="143" t="s">
        <v>355</v>
      </c>
      <c r="B212" s="159" t="s">
        <v>655</v>
      </c>
      <c r="C212" s="170" t="s">
        <v>48</v>
      </c>
      <c r="D212" s="156" t="s">
        <v>775</v>
      </c>
      <c r="E212" s="170" t="s">
        <v>662</v>
      </c>
      <c r="F212" s="82">
        <f>'Ведомственная 2018'!G198</f>
        <v>980539.9099999999</v>
      </c>
    </row>
    <row r="213" spans="1:6" ht="36.75" customHeight="1">
      <c r="A213" s="130" t="s">
        <v>692</v>
      </c>
      <c r="B213" s="158" t="s">
        <v>655</v>
      </c>
      <c r="C213" s="171" t="s">
        <v>48</v>
      </c>
      <c r="D213" s="136" t="s">
        <v>776</v>
      </c>
      <c r="E213" s="171"/>
      <c r="F213" s="78">
        <f>F214</f>
        <v>3256389</v>
      </c>
    </row>
    <row r="214" spans="1:6" ht="18.75" customHeight="1">
      <c r="A214" s="143" t="s">
        <v>355</v>
      </c>
      <c r="B214" s="159" t="s">
        <v>655</v>
      </c>
      <c r="C214" s="170" t="s">
        <v>48</v>
      </c>
      <c r="D214" s="156" t="s">
        <v>776</v>
      </c>
      <c r="E214" s="170" t="s">
        <v>662</v>
      </c>
      <c r="F214" s="82">
        <f>'Ведомственная 2018'!G200</f>
        <v>3256389</v>
      </c>
    </row>
    <row r="215" spans="1:6" ht="30.75">
      <c r="A215" s="126" t="s">
        <v>42</v>
      </c>
      <c r="B215" s="158" t="s">
        <v>655</v>
      </c>
      <c r="C215" s="171" t="s">
        <v>48</v>
      </c>
      <c r="D215" s="136" t="s">
        <v>551</v>
      </c>
      <c r="E215" s="145"/>
      <c r="F215" s="78">
        <f>F216</f>
        <v>870887.62</v>
      </c>
    </row>
    <row r="216" spans="1:6" ht="30.75">
      <c r="A216" s="126" t="s">
        <v>7</v>
      </c>
      <c r="B216" s="158" t="s">
        <v>655</v>
      </c>
      <c r="C216" s="171" t="s">
        <v>48</v>
      </c>
      <c r="D216" s="136" t="s">
        <v>552</v>
      </c>
      <c r="E216" s="145"/>
      <c r="F216" s="78">
        <f>F217+F219+F221</f>
        <v>870887.62</v>
      </c>
    </row>
    <row r="217" spans="1:6" ht="62.25">
      <c r="A217" s="126" t="s">
        <v>666</v>
      </c>
      <c r="B217" s="158" t="s">
        <v>655</v>
      </c>
      <c r="C217" s="171" t="s">
        <v>48</v>
      </c>
      <c r="D217" s="136" t="s">
        <v>667</v>
      </c>
      <c r="E217" s="170"/>
      <c r="F217" s="78">
        <f>F218</f>
        <v>463553.37</v>
      </c>
    </row>
    <row r="218" spans="1:6" ht="18.75" customHeight="1">
      <c r="A218" s="143" t="s">
        <v>355</v>
      </c>
      <c r="B218" s="159" t="s">
        <v>655</v>
      </c>
      <c r="C218" s="170" t="s">
        <v>48</v>
      </c>
      <c r="D218" s="156" t="s">
        <v>667</v>
      </c>
      <c r="E218" s="170" t="s">
        <v>662</v>
      </c>
      <c r="F218" s="82">
        <f>'Ведомственная 2018'!G204</f>
        <v>463553.37</v>
      </c>
    </row>
    <row r="219" spans="1:6" ht="51.75" customHeight="1">
      <c r="A219" s="126" t="s">
        <v>676</v>
      </c>
      <c r="B219" s="158" t="s">
        <v>655</v>
      </c>
      <c r="C219" s="171" t="s">
        <v>48</v>
      </c>
      <c r="D219" s="136" t="s">
        <v>677</v>
      </c>
      <c r="E219" s="170"/>
      <c r="F219" s="78">
        <f>F220</f>
        <v>257509</v>
      </c>
    </row>
    <row r="220" spans="1:6" ht="18.75" customHeight="1">
      <c r="A220" s="143" t="s">
        <v>355</v>
      </c>
      <c r="B220" s="159" t="s">
        <v>655</v>
      </c>
      <c r="C220" s="170" t="s">
        <v>48</v>
      </c>
      <c r="D220" s="156" t="s">
        <v>677</v>
      </c>
      <c r="E220" s="170" t="s">
        <v>662</v>
      </c>
      <c r="F220" s="82">
        <f>'Ведомственная 2018'!G206</f>
        <v>257509</v>
      </c>
    </row>
    <row r="221" spans="1:6" ht="30.75">
      <c r="A221" s="126" t="s">
        <v>668</v>
      </c>
      <c r="B221" s="158" t="s">
        <v>655</v>
      </c>
      <c r="C221" s="171" t="s">
        <v>48</v>
      </c>
      <c r="D221" s="136" t="s">
        <v>669</v>
      </c>
      <c r="E221" s="170"/>
      <c r="F221" s="78">
        <f>F222</f>
        <v>149825.25</v>
      </c>
    </row>
    <row r="222" spans="1:6" ht="18.75" customHeight="1">
      <c r="A222" s="143" t="s">
        <v>355</v>
      </c>
      <c r="B222" s="159" t="s">
        <v>655</v>
      </c>
      <c r="C222" s="170" t="s">
        <v>48</v>
      </c>
      <c r="D222" s="156" t="s">
        <v>669</v>
      </c>
      <c r="E222" s="170" t="s">
        <v>662</v>
      </c>
      <c r="F222" s="82">
        <f>'Ведомственная 2018'!G208</f>
        <v>149825.25</v>
      </c>
    </row>
    <row r="223" spans="1:6" ht="15">
      <c r="A223" s="126" t="s">
        <v>185</v>
      </c>
      <c r="B223" s="158" t="s">
        <v>54</v>
      </c>
      <c r="C223" s="171"/>
      <c r="D223" s="162"/>
      <c r="E223" s="198" t="s">
        <v>413</v>
      </c>
      <c r="F223" s="78">
        <f>F224+F232+F264+F286+F258</f>
        <v>231752082.74</v>
      </c>
    </row>
    <row r="224" spans="1:6" ht="15">
      <c r="A224" s="126" t="s">
        <v>34</v>
      </c>
      <c r="B224" s="127" t="s">
        <v>54</v>
      </c>
      <c r="C224" s="171" t="s">
        <v>47</v>
      </c>
      <c r="D224" s="162"/>
      <c r="E224" s="198"/>
      <c r="F224" s="78">
        <f>F225</f>
        <v>10683516.629999999</v>
      </c>
    </row>
    <row r="225" spans="1:6" ht="30.75">
      <c r="A225" s="204" t="s">
        <v>450</v>
      </c>
      <c r="B225" s="127" t="s">
        <v>54</v>
      </c>
      <c r="C225" s="171" t="s">
        <v>47</v>
      </c>
      <c r="D225" s="162" t="s">
        <v>570</v>
      </c>
      <c r="E225" s="198"/>
      <c r="F225" s="78">
        <f>F226</f>
        <v>10683516.629999999</v>
      </c>
    </row>
    <row r="226" spans="1:6" ht="62.25">
      <c r="A226" s="204" t="s">
        <v>451</v>
      </c>
      <c r="B226" s="127" t="s">
        <v>54</v>
      </c>
      <c r="C226" s="171" t="s">
        <v>47</v>
      </c>
      <c r="D226" s="162" t="s">
        <v>578</v>
      </c>
      <c r="E226" s="198"/>
      <c r="F226" s="78">
        <f>F227</f>
        <v>10683516.629999999</v>
      </c>
    </row>
    <row r="227" spans="1:6" ht="30.75">
      <c r="A227" s="144" t="s">
        <v>304</v>
      </c>
      <c r="B227" s="127" t="s">
        <v>54</v>
      </c>
      <c r="C227" s="171" t="s">
        <v>47</v>
      </c>
      <c r="D227" s="131" t="s">
        <v>620</v>
      </c>
      <c r="E227" s="198"/>
      <c r="F227" s="78">
        <f>F228+F230</f>
        <v>10683516.629999999</v>
      </c>
    </row>
    <row r="228" spans="1:6" ht="108.75">
      <c r="A228" s="226" t="s">
        <v>282</v>
      </c>
      <c r="B228" s="127" t="s">
        <v>54</v>
      </c>
      <c r="C228" s="171" t="s">
        <v>47</v>
      </c>
      <c r="D228" s="147" t="s">
        <v>305</v>
      </c>
      <c r="E228" s="198"/>
      <c r="F228" s="78">
        <f>F229</f>
        <v>5039860</v>
      </c>
    </row>
    <row r="229" spans="1:6" ht="30.75">
      <c r="A229" s="134" t="s">
        <v>59</v>
      </c>
      <c r="B229" s="124" t="s">
        <v>54</v>
      </c>
      <c r="C229" s="170" t="s">
        <v>47</v>
      </c>
      <c r="D229" s="149" t="s">
        <v>305</v>
      </c>
      <c r="E229" s="170">
        <v>600</v>
      </c>
      <c r="F229" s="82">
        <f>'Ведомственная 2018'!G338</f>
        <v>5039860</v>
      </c>
    </row>
    <row r="230" spans="1:6" ht="30.75">
      <c r="A230" s="126" t="s">
        <v>218</v>
      </c>
      <c r="B230" s="127" t="s">
        <v>54</v>
      </c>
      <c r="C230" s="171" t="s">
        <v>47</v>
      </c>
      <c r="D230" s="205" t="s">
        <v>306</v>
      </c>
      <c r="E230" s="198" t="s">
        <v>413</v>
      </c>
      <c r="F230" s="78">
        <f>F231</f>
        <v>5643656.63</v>
      </c>
    </row>
    <row r="231" spans="1:6" ht="30.75">
      <c r="A231" s="134" t="s">
        <v>59</v>
      </c>
      <c r="B231" s="124" t="s">
        <v>54</v>
      </c>
      <c r="C231" s="170" t="s">
        <v>47</v>
      </c>
      <c r="D231" s="201" t="s">
        <v>306</v>
      </c>
      <c r="E231" s="170">
        <v>600</v>
      </c>
      <c r="F231" s="82">
        <f>'Ведомственная 2018'!G340</f>
        <v>5643656.63</v>
      </c>
    </row>
    <row r="232" spans="1:6" ht="15">
      <c r="A232" s="126" t="s">
        <v>334</v>
      </c>
      <c r="B232" s="127" t="s">
        <v>54</v>
      </c>
      <c r="C232" s="171" t="s">
        <v>48</v>
      </c>
      <c r="D232" s="198"/>
      <c r="E232" s="198"/>
      <c r="F232" s="78">
        <f>F233</f>
        <v>210141696.92000002</v>
      </c>
    </row>
    <row r="233" spans="1:6" ht="30.75">
      <c r="A233" s="204" t="s">
        <v>450</v>
      </c>
      <c r="B233" s="127" t="s">
        <v>54</v>
      </c>
      <c r="C233" s="171" t="s">
        <v>48</v>
      </c>
      <c r="D233" s="162" t="s">
        <v>570</v>
      </c>
      <c r="E233" s="198"/>
      <c r="F233" s="78">
        <f>F234</f>
        <v>210141696.92000002</v>
      </c>
    </row>
    <row r="234" spans="1:6" ht="62.25">
      <c r="A234" s="204" t="s">
        <v>451</v>
      </c>
      <c r="B234" s="127" t="s">
        <v>54</v>
      </c>
      <c r="C234" s="171" t="s">
        <v>48</v>
      </c>
      <c r="D234" s="162" t="s">
        <v>578</v>
      </c>
      <c r="E234" s="198" t="s">
        <v>413</v>
      </c>
      <c r="F234" s="78">
        <f>F235+F244+F251</f>
        <v>210141696.92000002</v>
      </c>
    </row>
    <row r="235" spans="1:6" ht="15">
      <c r="A235" s="144" t="s">
        <v>307</v>
      </c>
      <c r="B235" s="127" t="s">
        <v>54</v>
      </c>
      <c r="C235" s="171" t="s">
        <v>48</v>
      </c>
      <c r="D235" s="205" t="s">
        <v>621</v>
      </c>
      <c r="E235" s="198"/>
      <c r="F235" s="78">
        <f>F236+F238+F240+F242</f>
        <v>205063513.92000002</v>
      </c>
    </row>
    <row r="236" spans="1:6" ht="108.75">
      <c r="A236" s="226" t="s">
        <v>208</v>
      </c>
      <c r="B236" s="127" t="s">
        <v>54</v>
      </c>
      <c r="C236" s="171" t="s">
        <v>48</v>
      </c>
      <c r="D236" s="147" t="s">
        <v>308</v>
      </c>
      <c r="E236" s="198" t="s">
        <v>413</v>
      </c>
      <c r="F236" s="78">
        <f>F237</f>
        <v>175080776</v>
      </c>
    </row>
    <row r="237" spans="1:6" ht="30.75">
      <c r="A237" s="134" t="s">
        <v>59</v>
      </c>
      <c r="B237" s="124" t="s">
        <v>54</v>
      </c>
      <c r="C237" s="170" t="s">
        <v>48</v>
      </c>
      <c r="D237" s="149" t="s">
        <v>308</v>
      </c>
      <c r="E237" s="170">
        <v>600</v>
      </c>
      <c r="F237" s="82">
        <f>'Ведомственная 2018'!G346</f>
        <v>175080776</v>
      </c>
    </row>
    <row r="238" spans="1:6" ht="30.75">
      <c r="A238" s="126" t="s">
        <v>419</v>
      </c>
      <c r="B238" s="127" t="s">
        <v>54</v>
      </c>
      <c r="C238" s="171" t="s">
        <v>48</v>
      </c>
      <c r="D238" s="147" t="s">
        <v>309</v>
      </c>
      <c r="E238" s="198" t="s">
        <v>413</v>
      </c>
      <c r="F238" s="78">
        <f>F239</f>
        <v>1061051</v>
      </c>
    </row>
    <row r="239" spans="1:6" ht="30.75">
      <c r="A239" s="134" t="s">
        <v>59</v>
      </c>
      <c r="B239" s="124" t="s">
        <v>54</v>
      </c>
      <c r="C239" s="170" t="s">
        <v>48</v>
      </c>
      <c r="D239" s="149" t="s">
        <v>309</v>
      </c>
      <c r="E239" s="170">
        <v>600</v>
      </c>
      <c r="F239" s="82">
        <f>'Ведомственная 2018'!G348</f>
        <v>1061051</v>
      </c>
    </row>
    <row r="240" spans="1:6" ht="30.75">
      <c r="A240" s="126" t="s">
        <v>218</v>
      </c>
      <c r="B240" s="127" t="s">
        <v>54</v>
      </c>
      <c r="C240" s="171" t="s">
        <v>48</v>
      </c>
      <c r="D240" s="205" t="s">
        <v>310</v>
      </c>
      <c r="E240" s="198"/>
      <c r="F240" s="78">
        <f>F241</f>
        <v>28845186.92</v>
      </c>
    </row>
    <row r="241" spans="1:6" ht="30.75">
      <c r="A241" s="134" t="s">
        <v>59</v>
      </c>
      <c r="B241" s="124" t="s">
        <v>54</v>
      </c>
      <c r="C241" s="170" t="s">
        <v>48</v>
      </c>
      <c r="D241" s="201" t="s">
        <v>310</v>
      </c>
      <c r="E241" s="170">
        <v>600</v>
      </c>
      <c r="F241" s="82">
        <f>'Ведомственная 2018'!G350</f>
        <v>28845186.92</v>
      </c>
    </row>
    <row r="242" spans="1:6" ht="30.75">
      <c r="A242" s="126" t="s">
        <v>5</v>
      </c>
      <c r="B242" s="127" t="s">
        <v>54</v>
      </c>
      <c r="C242" s="127" t="s">
        <v>48</v>
      </c>
      <c r="D242" s="128" t="s">
        <v>6</v>
      </c>
      <c r="E242" s="139"/>
      <c r="F242" s="78">
        <f>F243</f>
        <v>76500</v>
      </c>
    </row>
    <row r="243" spans="1:6" ht="30.75">
      <c r="A243" s="134" t="s">
        <v>59</v>
      </c>
      <c r="B243" s="124" t="s">
        <v>54</v>
      </c>
      <c r="C243" s="124" t="s">
        <v>48</v>
      </c>
      <c r="D243" s="125" t="s">
        <v>6</v>
      </c>
      <c r="E243" s="135">
        <v>600</v>
      </c>
      <c r="F243" s="82">
        <f>'Ведомственная 2018'!G352</f>
        <v>76500</v>
      </c>
    </row>
    <row r="244" spans="1:6" ht="30.75">
      <c r="A244" s="144" t="s">
        <v>313</v>
      </c>
      <c r="B244" s="127" t="s">
        <v>54</v>
      </c>
      <c r="C244" s="171" t="s">
        <v>48</v>
      </c>
      <c r="D244" s="147" t="s">
        <v>622</v>
      </c>
      <c r="E244" s="170"/>
      <c r="F244" s="78">
        <f>F245+F247+F249</f>
        <v>2486207</v>
      </c>
    </row>
    <row r="245" spans="1:6" ht="78">
      <c r="A245" s="144" t="s">
        <v>729</v>
      </c>
      <c r="B245" s="127" t="s">
        <v>54</v>
      </c>
      <c r="C245" s="127" t="s">
        <v>48</v>
      </c>
      <c r="D245" s="131" t="s">
        <v>728</v>
      </c>
      <c r="E245" s="139"/>
      <c r="F245" s="78">
        <f>F246</f>
        <v>241972</v>
      </c>
    </row>
    <row r="246" spans="1:6" ht="30.75">
      <c r="A246" s="134" t="s">
        <v>59</v>
      </c>
      <c r="B246" s="124" t="s">
        <v>54</v>
      </c>
      <c r="C246" s="124" t="s">
        <v>48</v>
      </c>
      <c r="D246" s="133" t="s">
        <v>728</v>
      </c>
      <c r="E246" s="135">
        <v>600</v>
      </c>
      <c r="F246" s="82">
        <f>'Ведомственная 2018'!G355</f>
        <v>241972</v>
      </c>
    </row>
    <row r="247" spans="1:6" ht="62.25">
      <c r="A247" s="144" t="s">
        <v>646</v>
      </c>
      <c r="B247" s="127" t="s">
        <v>54</v>
      </c>
      <c r="C247" s="171" t="s">
        <v>48</v>
      </c>
      <c r="D247" s="147" t="s">
        <v>15</v>
      </c>
      <c r="E247" s="198" t="s">
        <v>413</v>
      </c>
      <c r="F247" s="78">
        <f>F248</f>
        <v>2159451</v>
      </c>
    </row>
    <row r="248" spans="1:6" ht="30.75">
      <c r="A248" s="134" t="s">
        <v>59</v>
      </c>
      <c r="B248" s="124" t="s">
        <v>54</v>
      </c>
      <c r="C248" s="170" t="s">
        <v>48</v>
      </c>
      <c r="D248" s="149" t="s">
        <v>15</v>
      </c>
      <c r="E248" s="170">
        <v>600</v>
      </c>
      <c r="F248" s="82">
        <f>'Ведомственная 2018'!G357</f>
        <v>2159451</v>
      </c>
    </row>
    <row r="249" spans="1:6" ht="30.75">
      <c r="A249" s="126" t="s">
        <v>783</v>
      </c>
      <c r="B249" s="292" t="s">
        <v>54</v>
      </c>
      <c r="C249" s="292" t="s">
        <v>48</v>
      </c>
      <c r="D249" s="131" t="s">
        <v>782</v>
      </c>
      <c r="E249" s="139"/>
      <c r="F249" s="78">
        <f>F250</f>
        <v>84784</v>
      </c>
    </row>
    <row r="250" spans="1:6" ht="30.75">
      <c r="A250" s="134" t="s">
        <v>59</v>
      </c>
      <c r="B250" s="124" t="s">
        <v>54</v>
      </c>
      <c r="C250" s="124" t="s">
        <v>48</v>
      </c>
      <c r="D250" s="133" t="s">
        <v>782</v>
      </c>
      <c r="E250" s="135">
        <v>600</v>
      </c>
      <c r="F250" s="82">
        <f>'Ведомственная 2018'!G359</f>
        <v>84784</v>
      </c>
    </row>
    <row r="251" spans="1:6" ht="30.75">
      <c r="A251" s="144" t="s">
        <v>314</v>
      </c>
      <c r="B251" s="127" t="s">
        <v>54</v>
      </c>
      <c r="C251" s="171" t="s">
        <v>48</v>
      </c>
      <c r="D251" s="147" t="s">
        <v>623</v>
      </c>
      <c r="E251" s="171"/>
      <c r="F251" s="78">
        <f>F252+F254+F256</f>
        <v>2591976</v>
      </c>
    </row>
    <row r="252" spans="1:6" ht="30.75">
      <c r="A252" s="144" t="s">
        <v>731</v>
      </c>
      <c r="B252" s="127" t="s">
        <v>54</v>
      </c>
      <c r="C252" s="127" t="s">
        <v>48</v>
      </c>
      <c r="D252" s="131" t="s">
        <v>730</v>
      </c>
      <c r="E252" s="139"/>
      <c r="F252" s="78">
        <f>F253</f>
        <v>357211</v>
      </c>
    </row>
    <row r="253" spans="1:6" ht="30.75">
      <c r="A253" s="134" t="s">
        <v>59</v>
      </c>
      <c r="B253" s="124" t="s">
        <v>54</v>
      </c>
      <c r="C253" s="124" t="s">
        <v>48</v>
      </c>
      <c r="D253" s="133" t="s">
        <v>730</v>
      </c>
      <c r="E253" s="145">
        <v>600</v>
      </c>
      <c r="F253" s="82">
        <f>'Ведомственная 2018'!G362</f>
        <v>357211</v>
      </c>
    </row>
    <row r="254" spans="1:6" ht="36" customHeight="1">
      <c r="A254" s="144" t="s">
        <v>315</v>
      </c>
      <c r="B254" s="127" t="s">
        <v>54</v>
      </c>
      <c r="C254" s="171" t="s">
        <v>48</v>
      </c>
      <c r="D254" s="131" t="s">
        <v>316</v>
      </c>
      <c r="E254" s="198" t="s">
        <v>413</v>
      </c>
      <c r="F254" s="78">
        <f>F255</f>
        <v>2156362</v>
      </c>
    </row>
    <row r="255" spans="1:6" ht="30.75">
      <c r="A255" s="134" t="s">
        <v>59</v>
      </c>
      <c r="B255" s="124" t="s">
        <v>54</v>
      </c>
      <c r="C255" s="170" t="s">
        <v>48</v>
      </c>
      <c r="D255" s="133" t="s">
        <v>316</v>
      </c>
      <c r="E255" s="170">
        <v>600</v>
      </c>
      <c r="F255" s="82">
        <f>'Ведомственная 2018'!G364</f>
        <v>2156362</v>
      </c>
    </row>
    <row r="256" spans="1:6" ht="34.5" customHeight="1">
      <c r="A256" s="126" t="s">
        <v>781</v>
      </c>
      <c r="B256" s="292" t="s">
        <v>54</v>
      </c>
      <c r="C256" s="292" t="s">
        <v>48</v>
      </c>
      <c r="D256" s="131" t="s">
        <v>780</v>
      </c>
      <c r="E256" s="146"/>
      <c r="F256" s="78">
        <f>F257</f>
        <v>78403</v>
      </c>
    </row>
    <row r="257" spans="1:6" ht="35.25" customHeight="1">
      <c r="A257" s="134" t="s">
        <v>59</v>
      </c>
      <c r="B257" s="124" t="s">
        <v>54</v>
      </c>
      <c r="C257" s="124" t="s">
        <v>48</v>
      </c>
      <c r="D257" s="133" t="s">
        <v>780</v>
      </c>
      <c r="E257" s="145">
        <v>600</v>
      </c>
      <c r="F257" s="82">
        <f>'Ведомственная 2018'!G366</f>
        <v>78403</v>
      </c>
    </row>
    <row r="258" spans="1:6" ht="15">
      <c r="A258" s="126" t="s">
        <v>353</v>
      </c>
      <c r="B258" s="127" t="s">
        <v>54</v>
      </c>
      <c r="C258" s="158" t="s">
        <v>49</v>
      </c>
      <c r="D258" s="133"/>
      <c r="E258" s="145"/>
      <c r="F258" s="78">
        <f>F259</f>
        <v>3967562.67</v>
      </c>
    </row>
    <row r="259" spans="1:6" ht="62.25">
      <c r="A259" s="207" t="s">
        <v>452</v>
      </c>
      <c r="B259" s="127" t="s">
        <v>54</v>
      </c>
      <c r="C259" s="158" t="s">
        <v>49</v>
      </c>
      <c r="D259" s="162" t="s">
        <v>585</v>
      </c>
      <c r="E259" s="198" t="s">
        <v>413</v>
      </c>
      <c r="F259" s="78">
        <f>F260</f>
        <v>3967562.67</v>
      </c>
    </row>
    <row r="260" spans="1:6" ht="30.75">
      <c r="A260" s="207" t="s">
        <v>317</v>
      </c>
      <c r="B260" s="127" t="s">
        <v>54</v>
      </c>
      <c r="C260" s="158" t="s">
        <v>49</v>
      </c>
      <c r="D260" s="131" t="s">
        <v>624</v>
      </c>
      <c r="E260" s="198"/>
      <c r="F260" s="78">
        <f>F261</f>
        <v>3967562.67</v>
      </c>
    </row>
    <row r="261" spans="1:6" ht="30.75">
      <c r="A261" s="126" t="s">
        <v>218</v>
      </c>
      <c r="B261" s="127" t="s">
        <v>54</v>
      </c>
      <c r="C261" s="158" t="s">
        <v>49</v>
      </c>
      <c r="D261" s="205" t="s">
        <v>318</v>
      </c>
      <c r="E261" s="198"/>
      <c r="F261" s="78">
        <f>F262+F263</f>
        <v>3967562.67</v>
      </c>
    </row>
    <row r="262" spans="1:6" ht="62.25">
      <c r="A262" s="134" t="s">
        <v>58</v>
      </c>
      <c r="B262" s="124" t="s">
        <v>54</v>
      </c>
      <c r="C262" s="159" t="s">
        <v>49</v>
      </c>
      <c r="D262" s="201" t="s">
        <v>318</v>
      </c>
      <c r="E262" s="170">
        <v>100</v>
      </c>
      <c r="F262" s="82">
        <f>'Ведомственная 2018'!G372</f>
        <v>3841737.67</v>
      </c>
    </row>
    <row r="263" spans="1:6" ht="30.75">
      <c r="A263" s="134" t="s">
        <v>211</v>
      </c>
      <c r="B263" s="124" t="s">
        <v>54</v>
      </c>
      <c r="C263" s="159" t="s">
        <v>49</v>
      </c>
      <c r="D263" s="201" t="s">
        <v>318</v>
      </c>
      <c r="E263" s="170">
        <v>200</v>
      </c>
      <c r="F263" s="82">
        <f>'Ведомственная 2018'!G373</f>
        <v>125825</v>
      </c>
    </row>
    <row r="264" spans="1:6" ht="15">
      <c r="A264" s="126" t="s">
        <v>361</v>
      </c>
      <c r="B264" s="127" t="s">
        <v>54</v>
      </c>
      <c r="C264" s="171" t="s">
        <v>54</v>
      </c>
      <c r="D264" s="198" t="s">
        <v>413</v>
      </c>
      <c r="E264" s="198" t="s">
        <v>413</v>
      </c>
      <c r="F264" s="78">
        <f>F265</f>
        <v>2100989</v>
      </c>
    </row>
    <row r="265" spans="1:6" ht="66.75" customHeight="1">
      <c r="A265" s="207" t="s">
        <v>453</v>
      </c>
      <c r="B265" s="127" t="s">
        <v>54</v>
      </c>
      <c r="C265" s="171" t="s">
        <v>54</v>
      </c>
      <c r="D265" s="162" t="s">
        <v>571</v>
      </c>
      <c r="E265" s="198" t="s">
        <v>413</v>
      </c>
      <c r="F265" s="78">
        <f>F266+F274</f>
        <v>2100989</v>
      </c>
    </row>
    <row r="266" spans="1:6" ht="93">
      <c r="A266" s="126" t="s">
        <v>454</v>
      </c>
      <c r="B266" s="127" t="s">
        <v>54</v>
      </c>
      <c r="C266" s="171" t="s">
        <v>54</v>
      </c>
      <c r="D266" s="162" t="s">
        <v>584</v>
      </c>
      <c r="E266" s="198" t="s">
        <v>413</v>
      </c>
      <c r="F266" s="78">
        <f>F267+F271</f>
        <v>140000</v>
      </c>
    </row>
    <row r="267" spans="1:6" ht="34.5" customHeight="1">
      <c r="A267" s="144" t="s">
        <v>263</v>
      </c>
      <c r="B267" s="127" t="s">
        <v>54</v>
      </c>
      <c r="C267" s="171" t="s">
        <v>54</v>
      </c>
      <c r="D267" s="147" t="s">
        <v>625</v>
      </c>
      <c r="E267" s="198"/>
      <c r="F267" s="78">
        <f>F268</f>
        <v>93000</v>
      </c>
    </row>
    <row r="268" spans="1:6" ht="15">
      <c r="A268" s="126" t="s">
        <v>25</v>
      </c>
      <c r="B268" s="127" t="s">
        <v>54</v>
      </c>
      <c r="C268" s="171" t="s">
        <v>54</v>
      </c>
      <c r="D268" s="147" t="s">
        <v>264</v>
      </c>
      <c r="E268" s="198"/>
      <c r="F268" s="78">
        <f>F269+F270</f>
        <v>93000</v>
      </c>
    </row>
    <row r="269" spans="1:6" ht="30.75">
      <c r="A269" s="134" t="s">
        <v>211</v>
      </c>
      <c r="B269" s="124" t="s">
        <v>54</v>
      </c>
      <c r="C269" s="170" t="s">
        <v>54</v>
      </c>
      <c r="D269" s="149" t="s">
        <v>264</v>
      </c>
      <c r="E269" s="170">
        <v>200</v>
      </c>
      <c r="F269" s="82">
        <f>'Ведомственная 2018'!G215</f>
        <v>21000</v>
      </c>
    </row>
    <row r="270" spans="1:6" ht="15">
      <c r="A270" s="134" t="s">
        <v>356</v>
      </c>
      <c r="B270" s="124" t="s">
        <v>54</v>
      </c>
      <c r="C270" s="170" t="s">
        <v>54</v>
      </c>
      <c r="D270" s="149" t="s">
        <v>264</v>
      </c>
      <c r="E270" s="170">
        <v>300</v>
      </c>
      <c r="F270" s="82">
        <f>'Ведомственная 2018'!G216</f>
        <v>72000</v>
      </c>
    </row>
    <row r="271" spans="1:6" ht="62.25">
      <c r="A271" s="144" t="s">
        <v>67</v>
      </c>
      <c r="B271" s="127" t="s">
        <v>54</v>
      </c>
      <c r="C271" s="171" t="s">
        <v>54</v>
      </c>
      <c r="D271" s="147" t="s">
        <v>626</v>
      </c>
      <c r="E271" s="171"/>
      <c r="F271" s="78">
        <f>F272</f>
        <v>47000</v>
      </c>
    </row>
    <row r="272" spans="1:6" ht="15">
      <c r="A272" s="134" t="s">
        <v>25</v>
      </c>
      <c r="B272" s="124" t="s">
        <v>54</v>
      </c>
      <c r="C272" s="170" t="s">
        <v>54</v>
      </c>
      <c r="D272" s="149" t="s">
        <v>265</v>
      </c>
      <c r="E272" s="170"/>
      <c r="F272" s="82">
        <f>F273</f>
        <v>47000</v>
      </c>
    </row>
    <row r="273" spans="1:6" ht="30.75">
      <c r="A273" s="134" t="s">
        <v>211</v>
      </c>
      <c r="B273" s="124" t="s">
        <v>54</v>
      </c>
      <c r="C273" s="170" t="s">
        <v>54</v>
      </c>
      <c r="D273" s="149" t="s">
        <v>265</v>
      </c>
      <c r="E273" s="170" t="s">
        <v>223</v>
      </c>
      <c r="F273" s="82">
        <f>'Ведомственная 2018'!G219</f>
        <v>47000</v>
      </c>
    </row>
    <row r="274" spans="1:6" ht="81" customHeight="1">
      <c r="A274" s="207" t="s">
        <v>455</v>
      </c>
      <c r="B274" s="127" t="s">
        <v>54</v>
      </c>
      <c r="C274" s="171" t="s">
        <v>54</v>
      </c>
      <c r="D274" s="162" t="s">
        <v>583</v>
      </c>
      <c r="E274" s="198"/>
      <c r="F274" s="78">
        <f>F275</f>
        <v>1960989</v>
      </c>
    </row>
    <row r="275" spans="1:6" ht="30.75">
      <c r="A275" s="126" t="s">
        <v>420</v>
      </c>
      <c r="B275" s="127" t="s">
        <v>54</v>
      </c>
      <c r="C275" s="171" t="s">
        <v>54</v>
      </c>
      <c r="D275" s="131" t="s">
        <v>627</v>
      </c>
      <c r="E275" s="198"/>
      <c r="F275" s="78">
        <f>F276+F278+F280+F283</f>
        <v>1960989</v>
      </c>
    </row>
    <row r="276" spans="1:6" ht="30.75">
      <c r="A276" s="126" t="s">
        <v>218</v>
      </c>
      <c r="B276" s="127" t="s">
        <v>54</v>
      </c>
      <c r="C276" s="127" t="s">
        <v>54</v>
      </c>
      <c r="D276" s="131" t="s">
        <v>281</v>
      </c>
      <c r="E276" s="139"/>
      <c r="F276" s="78">
        <f>F277</f>
        <v>1000000</v>
      </c>
    </row>
    <row r="277" spans="1:6" ht="30.75">
      <c r="A277" s="134" t="s">
        <v>59</v>
      </c>
      <c r="B277" s="124" t="s">
        <v>54</v>
      </c>
      <c r="C277" s="124" t="s">
        <v>54</v>
      </c>
      <c r="D277" s="133" t="s">
        <v>281</v>
      </c>
      <c r="E277" s="135">
        <v>600</v>
      </c>
      <c r="F277" s="82">
        <f>'Ведомственная 2018'!G379</f>
        <v>1000000</v>
      </c>
    </row>
    <row r="278" spans="1:6" ht="15">
      <c r="A278" s="126" t="s">
        <v>284</v>
      </c>
      <c r="B278" s="127" t="s">
        <v>54</v>
      </c>
      <c r="C278" s="171" t="s">
        <v>54</v>
      </c>
      <c r="D278" s="205" t="s">
        <v>268</v>
      </c>
      <c r="E278" s="171"/>
      <c r="F278" s="78">
        <f>F279</f>
        <v>30000</v>
      </c>
    </row>
    <row r="279" spans="1:6" ht="30.75">
      <c r="A279" s="134" t="s">
        <v>211</v>
      </c>
      <c r="B279" s="124" t="s">
        <v>54</v>
      </c>
      <c r="C279" s="170" t="s">
        <v>54</v>
      </c>
      <c r="D279" s="201" t="s">
        <v>268</v>
      </c>
      <c r="E279" s="170" t="s">
        <v>223</v>
      </c>
      <c r="F279" s="82">
        <f>'Ведомственная 2018'!G223</f>
        <v>30000</v>
      </c>
    </row>
    <row r="280" spans="1:6" ht="15">
      <c r="A280" s="169" t="s">
        <v>726</v>
      </c>
      <c r="B280" s="124" t="s">
        <v>54</v>
      </c>
      <c r="C280" s="124" t="s">
        <v>54</v>
      </c>
      <c r="D280" s="131" t="s">
        <v>727</v>
      </c>
      <c r="E280" s="173"/>
      <c r="F280" s="78">
        <f>F281+F282</f>
        <v>330069</v>
      </c>
    </row>
    <row r="281" spans="1:6" ht="15">
      <c r="A281" s="134" t="s">
        <v>356</v>
      </c>
      <c r="B281" s="124" t="s">
        <v>54</v>
      </c>
      <c r="C281" s="124" t="s">
        <v>54</v>
      </c>
      <c r="D281" s="133" t="s">
        <v>727</v>
      </c>
      <c r="E281" s="173">
        <v>300</v>
      </c>
      <c r="F281" s="82">
        <f>'Ведомственная 2018'!G225</f>
        <v>183499</v>
      </c>
    </row>
    <row r="282" spans="1:6" ht="30.75">
      <c r="A282" s="134" t="s">
        <v>59</v>
      </c>
      <c r="B282" s="124" t="s">
        <v>54</v>
      </c>
      <c r="C282" s="124" t="s">
        <v>54</v>
      </c>
      <c r="D282" s="133" t="s">
        <v>727</v>
      </c>
      <c r="E282" s="170" t="s">
        <v>422</v>
      </c>
      <c r="F282" s="82">
        <f>'Ведомственная 2018'!G381</f>
        <v>146570</v>
      </c>
    </row>
    <row r="283" spans="1:6" ht="30.75">
      <c r="A283" s="126" t="s">
        <v>267</v>
      </c>
      <c r="B283" s="127" t="s">
        <v>54</v>
      </c>
      <c r="C283" s="171" t="s">
        <v>54</v>
      </c>
      <c r="D283" s="131" t="s">
        <v>269</v>
      </c>
      <c r="E283" s="202"/>
      <c r="F283" s="78">
        <f>F284+F285</f>
        <v>600920</v>
      </c>
    </row>
    <row r="284" spans="1:6" ht="15">
      <c r="A284" s="134" t="s">
        <v>356</v>
      </c>
      <c r="B284" s="124" t="s">
        <v>54</v>
      </c>
      <c r="C284" s="170" t="s">
        <v>54</v>
      </c>
      <c r="D284" s="133" t="s">
        <v>269</v>
      </c>
      <c r="E284" s="170" t="s">
        <v>421</v>
      </c>
      <c r="F284" s="82">
        <f>'Ведомственная 2018'!G227</f>
        <v>334152.4</v>
      </c>
    </row>
    <row r="285" spans="1:6" ht="30.75">
      <c r="A285" s="134" t="s">
        <v>59</v>
      </c>
      <c r="B285" s="124" t="s">
        <v>54</v>
      </c>
      <c r="C285" s="170" t="s">
        <v>54</v>
      </c>
      <c r="D285" s="133" t="s">
        <v>269</v>
      </c>
      <c r="E285" s="170" t="s">
        <v>422</v>
      </c>
      <c r="F285" s="82">
        <f>'Ведомственная 2018'!G383</f>
        <v>266767.6</v>
      </c>
    </row>
    <row r="286" spans="1:6" ht="15">
      <c r="A286" s="126" t="s">
        <v>22</v>
      </c>
      <c r="B286" s="127" t="s">
        <v>54</v>
      </c>
      <c r="C286" s="171" t="s">
        <v>52</v>
      </c>
      <c r="D286" s="198" t="s">
        <v>413</v>
      </c>
      <c r="E286" s="198" t="s">
        <v>413</v>
      </c>
      <c r="F286" s="78">
        <f>F287</f>
        <v>4858317.52</v>
      </c>
    </row>
    <row r="287" spans="1:6" ht="30.75">
      <c r="A287" s="204" t="s">
        <v>450</v>
      </c>
      <c r="B287" s="127" t="s">
        <v>54</v>
      </c>
      <c r="C287" s="127" t="s">
        <v>52</v>
      </c>
      <c r="D287" s="162" t="s">
        <v>570</v>
      </c>
      <c r="E287" s="148"/>
      <c r="F287" s="78">
        <f>F288</f>
        <v>4858317.52</v>
      </c>
    </row>
    <row r="288" spans="1:6" ht="62.25">
      <c r="A288" s="207" t="s">
        <v>456</v>
      </c>
      <c r="B288" s="127" t="s">
        <v>54</v>
      </c>
      <c r="C288" s="127" t="s">
        <v>52</v>
      </c>
      <c r="D288" s="162" t="s">
        <v>582</v>
      </c>
      <c r="E288" s="148"/>
      <c r="F288" s="78">
        <f>F289+F294</f>
        <v>4858317.52</v>
      </c>
    </row>
    <row r="289" spans="1:6" ht="78">
      <c r="A289" s="144" t="s">
        <v>457</v>
      </c>
      <c r="B289" s="127" t="s">
        <v>54</v>
      </c>
      <c r="C289" s="127" t="s">
        <v>52</v>
      </c>
      <c r="D289" s="131" t="s">
        <v>628</v>
      </c>
      <c r="E289" s="146"/>
      <c r="F289" s="78">
        <f>F290</f>
        <v>4833981.52</v>
      </c>
    </row>
    <row r="290" spans="1:6" ht="30.75">
      <c r="A290" s="134" t="s">
        <v>218</v>
      </c>
      <c r="B290" s="124" t="s">
        <v>54</v>
      </c>
      <c r="C290" s="124" t="s">
        <v>52</v>
      </c>
      <c r="D290" s="149" t="s">
        <v>320</v>
      </c>
      <c r="E290" s="145"/>
      <c r="F290" s="82">
        <f>F291+F292+F293</f>
        <v>4833981.52</v>
      </c>
    </row>
    <row r="291" spans="1:6" ht="62.25">
      <c r="A291" s="134" t="s">
        <v>58</v>
      </c>
      <c r="B291" s="124" t="s">
        <v>54</v>
      </c>
      <c r="C291" s="124" t="s">
        <v>52</v>
      </c>
      <c r="D291" s="149" t="s">
        <v>320</v>
      </c>
      <c r="E291" s="150">
        <v>100</v>
      </c>
      <c r="F291" s="82">
        <f>'Ведомственная 2018'!G389</f>
        <v>4475615.52</v>
      </c>
    </row>
    <row r="292" spans="1:6" ht="30.75">
      <c r="A292" s="134" t="s">
        <v>211</v>
      </c>
      <c r="B292" s="124" t="s">
        <v>54</v>
      </c>
      <c r="C292" s="124" t="s">
        <v>52</v>
      </c>
      <c r="D292" s="149" t="s">
        <v>320</v>
      </c>
      <c r="E292" s="150">
        <v>200</v>
      </c>
      <c r="F292" s="82">
        <f>'Ведомственная 2018'!G390</f>
        <v>351962</v>
      </c>
    </row>
    <row r="293" spans="1:6" ht="15">
      <c r="A293" s="134" t="s">
        <v>335</v>
      </c>
      <c r="B293" s="124" t="s">
        <v>54</v>
      </c>
      <c r="C293" s="124" t="s">
        <v>52</v>
      </c>
      <c r="D293" s="149" t="s">
        <v>320</v>
      </c>
      <c r="E293" s="150">
        <v>800</v>
      </c>
      <c r="F293" s="82">
        <f>'Ведомственная 2018'!G391</f>
        <v>6404</v>
      </c>
    </row>
    <row r="294" spans="1:6" ht="30.75">
      <c r="A294" s="144" t="s">
        <v>319</v>
      </c>
      <c r="B294" s="127" t="s">
        <v>54</v>
      </c>
      <c r="C294" s="127" t="s">
        <v>52</v>
      </c>
      <c r="D294" s="147" t="s">
        <v>629</v>
      </c>
      <c r="E294" s="148"/>
      <c r="F294" s="78">
        <f>F295</f>
        <v>24336</v>
      </c>
    </row>
    <row r="295" spans="1:6" ht="46.5">
      <c r="A295" s="211" t="s">
        <v>283</v>
      </c>
      <c r="B295" s="124" t="s">
        <v>54</v>
      </c>
      <c r="C295" s="124" t="s">
        <v>52</v>
      </c>
      <c r="D295" s="149" t="s">
        <v>321</v>
      </c>
      <c r="E295" s="145"/>
      <c r="F295" s="82">
        <f>F296</f>
        <v>24336</v>
      </c>
    </row>
    <row r="296" spans="1:6" ht="62.25">
      <c r="A296" s="134" t="s">
        <v>58</v>
      </c>
      <c r="B296" s="124" t="s">
        <v>54</v>
      </c>
      <c r="C296" s="124" t="s">
        <v>52</v>
      </c>
      <c r="D296" s="149" t="s">
        <v>321</v>
      </c>
      <c r="E296" s="150">
        <v>100</v>
      </c>
      <c r="F296" s="82">
        <f>'Ведомственная 2018'!G394</f>
        <v>24336</v>
      </c>
    </row>
    <row r="297" spans="1:6" ht="15">
      <c r="A297" s="126" t="s">
        <v>358</v>
      </c>
      <c r="B297" s="127" t="s">
        <v>55</v>
      </c>
      <c r="C297" s="124"/>
      <c r="D297" s="198" t="s">
        <v>413</v>
      </c>
      <c r="E297" s="198" t="s">
        <v>413</v>
      </c>
      <c r="F297" s="78">
        <f>F298+F318</f>
        <v>27627911.29</v>
      </c>
    </row>
    <row r="298" spans="1:6" ht="15">
      <c r="A298" s="126" t="s">
        <v>23</v>
      </c>
      <c r="B298" s="127" t="s">
        <v>55</v>
      </c>
      <c r="C298" s="171" t="s">
        <v>47</v>
      </c>
      <c r="D298" s="198" t="s">
        <v>413</v>
      </c>
      <c r="E298" s="198" t="s">
        <v>413</v>
      </c>
      <c r="F298" s="78">
        <f>F299+F314</f>
        <v>26125346.29</v>
      </c>
    </row>
    <row r="299" spans="1:6" ht="30.75">
      <c r="A299" s="204" t="s">
        <v>458</v>
      </c>
      <c r="B299" s="127" t="s">
        <v>55</v>
      </c>
      <c r="C299" s="171" t="s">
        <v>47</v>
      </c>
      <c r="D299" s="162" t="s">
        <v>572</v>
      </c>
      <c r="E299" s="202" t="s">
        <v>413</v>
      </c>
      <c r="F299" s="78">
        <f>F300+F306</f>
        <v>26092346.29</v>
      </c>
    </row>
    <row r="300" spans="1:6" ht="46.5">
      <c r="A300" s="204" t="s">
        <v>459</v>
      </c>
      <c r="B300" s="127" t="s">
        <v>55</v>
      </c>
      <c r="C300" s="171" t="s">
        <v>47</v>
      </c>
      <c r="D300" s="131" t="s">
        <v>581</v>
      </c>
      <c r="E300" s="202"/>
      <c r="F300" s="78">
        <f>F301</f>
        <v>9677941.51</v>
      </c>
    </row>
    <row r="301" spans="1:6" ht="78">
      <c r="A301" s="204" t="s">
        <v>323</v>
      </c>
      <c r="B301" s="127" t="s">
        <v>55</v>
      </c>
      <c r="C301" s="171" t="s">
        <v>47</v>
      </c>
      <c r="D301" s="131" t="s">
        <v>630</v>
      </c>
      <c r="E301" s="202"/>
      <c r="F301" s="78">
        <f>F302+F304</f>
        <v>9677941.51</v>
      </c>
    </row>
    <row r="302" spans="1:6" ht="30.75">
      <c r="A302" s="134" t="s">
        <v>218</v>
      </c>
      <c r="B302" s="124" t="s">
        <v>55</v>
      </c>
      <c r="C302" s="170" t="s">
        <v>47</v>
      </c>
      <c r="D302" s="133" t="s">
        <v>324</v>
      </c>
      <c r="E302" s="202"/>
      <c r="F302" s="82">
        <f>F303</f>
        <v>9118307.51</v>
      </c>
    </row>
    <row r="303" spans="1:6" ht="30.75">
      <c r="A303" s="134" t="s">
        <v>59</v>
      </c>
      <c r="B303" s="124" t="s">
        <v>55</v>
      </c>
      <c r="C303" s="170" t="s">
        <v>47</v>
      </c>
      <c r="D303" s="133" t="s">
        <v>324</v>
      </c>
      <c r="E303" s="170" t="s">
        <v>422</v>
      </c>
      <c r="F303" s="82">
        <f>'Ведомственная 2018'!G416</f>
        <v>9118307.51</v>
      </c>
    </row>
    <row r="304" spans="1:6" ht="30.75">
      <c r="A304" s="126" t="s">
        <v>733</v>
      </c>
      <c r="B304" s="127" t="s">
        <v>55</v>
      </c>
      <c r="C304" s="127" t="s">
        <v>47</v>
      </c>
      <c r="D304" s="136" t="s">
        <v>732</v>
      </c>
      <c r="E304" s="146"/>
      <c r="F304" s="78">
        <f>F305</f>
        <v>559634</v>
      </c>
    </row>
    <row r="305" spans="1:6" ht="30.75">
      <c r="A305" s="134" t="s">
        <v>59</v>
      </c>
      <c r="B305" s="124" t="s">
        <v>55</v>
      </c>
      <c r="C305" s="124" t="s">
        <v>47</v>
      </c>
      <c r="D305" s="156" t="s">
        <v>732</v>
      </c>
      <c r="E305" s="145">
        <v>600</v>
      </c>
      <c r="F305" s="82">
        <f>'Ведомственная 2018'!G418</f>
        <v>559634</v>
      </c>
    </row>
    <row r="306" spans="1:6" ht="46.5">
      <c r="A306" s="204" t="s">
        <v>460</v>
      </c>
      <c r="B306" s="127" t="s">
        <v>55</v>
      </c>
      <c r="C306" s="171" t="s">
        <v>47</v>
      </c>
      <c r="D306" s="162" t="s">
        <v>580</v>
      </c>
      <c r="E306" s="198" t="s">
        <v>413</v>
      </c>
      <c r="F306" s="78">
        <f>F307</f>
        <v>16414404.78</v>
      </c>
    </row>
    <row r="307" spans="1:6" ht="18.75" customHeight="1">
      <c r="A307" s="144" t="s">
        <v>325</v>
      </c>
      <c r="B307" s="127" t="s">
        <v>55</v>
      </c>
      <c r="C307" s="171" t="s">
        <v>47</v>
      </c>
      <c r="D307" s="131" t="s">
        <v>631</v>
      </c>
      <c r="E307" s="198"/>
      <c r="F307" s="78">
        <f>F308+F312</f>
        <v>16414404.78</v>
      </c>
    </row>
    <row r="308" spans="1:6" ht="30.75">
      <c r="A308" s="134" t="s">
        <v>218</v>
      </c>
      <c r="B308" s="124" t="s">
        <v>55</v>
      </c>
      <c r="C308" s="170" t="s">
        <v>47</v>
      </c>
      <c r="D308" s="133" t="s">
        <v>326</v>
      </c>
      <c r="E308" s="202" t="s">
        <v>413</v>
      </c>
      <c r="F308" s="82">
        <f>F309+F310+F311</f>
        <v>16314404.78</v>
      </c>
    </row>
    <row r="309" spans="1:6" ht="62.25">
      <c r="A309" s="134" t="s">
        <v>58</v>
      </c>
      <c r="B309" s="124" t="s">
        <v>55</v>
      </c>
      <c r="C309" s="170" t="s">
        <v>47</v>
      </c>
      <c r="D309" s="133" t="s">
        <v>326</v>
      </c>
      <c r="E309" s="170">
        <v>100</v>
      </c>
      <c r="F309" s="82">
        <f>'Ведомственная 2018'!G422</f>
        <v>15219222.78</v>
      </c>
    </row>
    <row r="310" spans="1:6" ht="30.75">
      <c r="A310" s="134" t="s">
        <v>211</v>
      </c>
      <c r="B310" s="124" t="s">
        <v>55</v>
      </c>
      <c r="C310" s="170" t="s">
        <v>47</v>
      </c>
      <c r="D310" s="133" t="s">
        <v>326</v>
      </c>
      <c r="E310" s="170">
        <v>200</v>
      </c>
      <c r="F310" s="82">
        <f>'Ведомственная 2018'!G423</f>
        <v>996045</v>
      </c>
    </row>
    <row r="311" spans="1:6" ht="15">
      <c r="A311" s="134" t="s">
        <v>335</v>
      </c>
      <c r="B311" s="124" t="s">
        <v>55</v>
      </c>
      <c r="C311" s="170" t="s">
        <v>47</v>
      </c>
      <c r="D311" s="133" t="s">
        <v>326</v>
      </c>
      <c r="E311" s="170">
        <v>800</v>
      </c>
      <c r="F311" s="82">
        <f>'Ведомственная 2018'!G424</f>
        <v>99137</v>
      </c>
    </row>
    <row r="312" spans="1:6" ht="35.25" customHeight="1">
      <c r="A312" s="126" t="s">
        <v>766</v>
      </c>
      <c r="B312" s="127" t="s">
        <v>55</v>
      </c>
      <c r="C312" s="127" t="s">
        <v>47</v>
      </c>
      <c r="D312" s="131" t="s">
        <v>765</v>
      </c>
      <c r="E312" s="146"/>
      <c r="F312" s="78">
        <f>F313</f>
        <v>100000</v>
      </c>
    </row>
    <row r="313" spans="1:6" ht="36" customHeight="1">
      <c r="A313" s="134" t="s">
        <v>211</v>
      </c>
      <c r="B313" s="124" t="s">
        <v>55</v>
      </c>
      <c r="C313" s="124" t="s">
        <v>47</v>
      </c>
      <c r="D313" s="133" t="s">
        <v>765</v>
      </c>
      <c r="E313" s="145">
        <v>200</v>
      </c>
      <c r="F313" s="82">
        <f>'Ведомственная 2018'!G426</f>
        <v>100000</v>
      </c>
    </row>
    <row r="314" spans="1:6" ht="30.75">
      <c r="A314" s="126" t="s">
        <v>42</v>
      </c>
      <c r="B314" s="127" t="s">
        <v>55</v>
      </c>
      <c r="C314" s="127" t="s">
        <v>47</v>
      </c>
      <c r="D314" s="136" t="s">
        <v>551</v>
      </c>
      <c r="E314" s="139"/>
      <c r="F314" s="78">
        <f>F315</f>
        <v>33000</v>
      </c>
    </row>
    <row r="315" spans="1:6" ht="30.75">
      <c r="A315" s="126" t="s">
        <v>7</v>
      </c>
      <c r="B315" s="127" t="s">
        <v>55</v>
      </c>
      <c r="C315" s="127" t="s">
        <v>47</v>
      </c>
      <c r="D315" s="136" t="s">
        <v>552</v>
      </c>
      <c r="E315" s="139"/>
      <c r="F315" s="78">
        <f>F316</f>
        <v>33000</v>
      </c>
    </row>
    <row r="316" spans="1:6" ht="108.75">
      <c r="A316" s="126" t="s">
        <v>670</v>
      </c>
      <c r="B316" s="127" t="s">
        <v>55</v>
      </c>
      <c r="C316" s="127" t="s">
        <v>47</v>
      </c>
      <c r="D316" s="131" t="s">
        <v>671</v>
      </c>
      <c r="E316" s="139"/>
      <c r="F316" s="78">
        <f>F317</f>
        <v>33000</v>
      </c>
    </row>
    <row r="317" spans="1:6" ht="20.25" customHeight="1">
      <c r="A317" s="143" t="s">
        <v>355</v>
      </c>
      <c r="B317" s="124" t="s">
        <v>55</v>
      </c>
      <c r="C317" s="124" t="s">
        <v>47</v>
      </c>
      <c r="D317" s="133" t="s">
        <v>671</v>
      </c>
      <c r="E317" s="135">
        <v>500</v>
      </c>
      <c r="F317" s="82">
        <f>'Ведомственная 2018'!G233</f>
        <v>33000</v>
      </c>
    </row>
    <row r="318" spans="1:6" ht="15">
      <c r="A318" s="126" t="s">
        <v>212</v>
      </c>
      <c r="B318" s="127" t="s">
        <v>55</v>
      </c>
      <c r="C318" s="171" t="s">
        <v>50</v>
      </c>
      <c r="D318" s="198" t="s">
        <v>413</v>
      </c>
      <c r="E318" s="198" t="s">
        <v>413</v>
      </c>
      <c r="F318" s="78">
        <f>F319</f>
        <v>1502565</v>
      </c>
    </row>
    <row r="319" spans="1:6" ht="30.75">
      <c r="A319" s="204" t="s">
        <v>458</v>
      </c>
      <c r="B319" s="127" t="s">
        <v>55</v>
      </c>
      <c r="C319" s="171" t="s">
        <v>50</v>
      </c>
      <c r="D319" s="162" t="s">
        <v>572</v>
      </c>
      <c r="E319" s="148"/>
      <c r="F319" s="78">
        <f>F320</f>
        <v>1502565</v>
      </c>
    </row>
    <row r="320" spans="1:6" ht="62.25">
      <c r="A320" s="204" t="s">
        <v>461</v>
      </c>
      <c r="B320" s="127" t="s">
        <v>55</v>
      </c>
      <c r="C320" s="171" t="s">
        <v>50</v>
      </c>
      <c r="D320" s="131" t="s">
        <v>579</v>
      </c>
      <c r="E320" s="150"/>
      <c r="F320" s="78">
        <f>F321+F325</f>
        <v>1502565</v>
      </c>
    </row>
    <row r="321" spans="1:6" ht="30.75">
      <c r="A321" s="144" t="s">
        <v>327</v>
      </c>
      <c r="B321" s="127" t="s">
        <v>55</v>
      </c>
      <c r="C321" s="127" t="s">
        <v>50</v>
      </c>
      <c r="D321" s="131" t="s">
        <v>632</v>
      </c>
      <c r="E321" s="146"/>
      <c r="F321" s="78">
        <f>F322</f>
        <v>1452857</v>
      </c>
    </row>
    <row r="322" spans="1:6" ht="30.75">
      <c r="A322" s="134" t="s">
        <v>218</v>
      </c>
      <c r="B322" s="124" t="s">
        <v>55</v>
      </c>
      <c r="C322" s="124" t="s">
        <v>50</v>
      </c>
      <c r="D322" s="201" t="s">
        <v>328</v>
      </c>
      <c r="E322" s="146"/>
      <c r="F322" s="82">
        <f>F323+F324</f>
        <v>1452857</v>
      </c>
    </row>
    <row r="323" spans="1:6" ht="62.25">
      <c r="A323" s="134" t="s">
        <v>58</v>
      </c>
      <c r="B323" s="124" t="s">
        <v>55</v>
      </c>
      <c r="C323" s="124" t="s">
        <v>50</v>
      </c>
      <c r="D323" s="201" t="s">
        <v>328</v>
      </c>
      <c r="E323" s="145">
        <v>100</v>
      </c>
      <c r="F323" s="82">
        <f>'Ведомственная 2018'!G432</f>
        <v>1316157</v>
      </c>
    </row>
    <row r="324" spans="1:6" ht="30.75">
      <c r="A324" s="134" t="s">
        <v>211</v>
      </c>
      <c r="B324" s="124" t="s">
        <v>55</v>
      </c>
      <c r="C324" s="124" t="s">
        <v>50</v>
      </c>
      <c r="D324" s="201" t="s">
        <v>328</v>
      </c>
      <c r="E324" s="145">
        <v>200</v>
      </c>
      <c r="F324" s="82">
        <f>'Ведомственная 2018'!G433</f>
        <v>136700</v>
      </c>
    </row>
    <row r="325" spans="1:6" ht="30.75">
      <c r="A325" s="144" t="s">
        <v>329</v>
      </c>
      <c r="B325" s="127" t="s">
        <v>55</v>
      </c>
      <c r="C325" s="127" t="s">
        <v>50</v>
      </c>
      <c r="D325" s="131" t="s">
        <v>633</v>
      </c>
      <c r="E325" s="146"/>
      <c r="F325" s="78">
        <f>F326</f>
        <v>49708</v>
      </c>
    </row>
    <row r="326" spans="1:6" ht="62.25">
      <c r="A326" s="134" t="s">
        <v>330</v>
      </c>
      <c r="B326" s="124" t="s">
        <v>55</v>
      </c>
      <c r="C326" s="124" t="s">
        <v>50</v>
      </c>
      <c r="D326" s="133" t="s">
        <v>689</v>
      </c>
      <c r="E326" s="145"/>
      <c r="F326" s="82">
        <f>F327</f>
        <v>49708</v>
      </c>
    </row>
    <row r="327" spans="1:6" ht="62.25">
      <c r="A327" s="134" t="s">
        <v>58</v>
      </c>
      <c r="B327" s="124" t="s">
        <v>55</v>
      </c>
      <c r="C327" s="124" t="s">
        <v>50</v>
      </c>
      <c r="D327" s="133" t="s">
        <v>689</v>
      </c>
      <c r="E327" s="145">
        <v>100</v>
      </c>
      <c r="F327" s="82">
        <f>'Ведомственная 2018'!G436</f>
        <v>49708</v>
      </c>
    </row>
    <row r="328" spans="1:6" ht="15">
      <c r="A328" s="126" t="s">
        <v>175</v>
      </c>
      <c r="B328" s="158" t="s">
        <v>52</v>
      </c>
      <c r="C328" s="159"/>
      <c r="D328" s="133"/>
      <c r="E328" s="135"/>
      <c r="F328" s="78">
        <f aca="true" t="shared" si="0" ref="F328:F333">F329</f>
        <v>34607</v>
      </c>
    </row>
    <row r="329" spans="1:6" ht="15">
      <c r="A329" s="126" t="s">
        <v>123</v>
      </c>
      <c r="B329" s="158" t="s">
        <v>52</v>
      </c>
      <c r="C329" s="127" t="s">
        <v>54</v>
      </c>
      <c r="D329" s="133"/>
      <c r="E329" s="135"/>
      <c r="F329" s="78">
        <f t="shared" si="0"/>
        <v>34607</v>
      </c>
    </row>
    <row r="330" spans="1:6" ht="62.25">
      <c r="A330" s="126" t="s">
        <v>462</v>
      </c>
      <c r="B330" s="158" t="s">
        <v>52</v>
      </c>
      <c r="C330" s="127" t="s">
        <v>54</v>
      </c>
      <c r="D330" s="136" t="s">
        <v>549</v>
      </c>
      <c r="E330" s="139"/>
      <c r="F330" s="78">
        <f t="shared" si="0"/>
        <v>34607</v>
      </c>
    </row>
    <row r="331" spans="1:6" ht="108.75">
      <c r="A331" s="126" t="s">
        <v>463</v>
      </c>
      <c r="B331" s="158" t="s">
        <v>52</v>
      </c>
      <c r="C331" s="127" t="s">
        <v>54</v>
      </c>
      <c r="D331" s="136" t="s">
        <v>550</v>
      </c>
      <c r="E331" s="127"/>
      <c r="F331" s="78">
        <f t="shared" si="0"/>
        <v>34607</v>
      </c>
    </row>
    <row r="332" spans="1:6" ht="62.25">
      <c r="A332" s="126" t="s">
        <v>178</v>
      </c>
      <c r="B332" s="158" t="s">
        <v>52</v>
      </c>
      <c r="C332" s="127" t="s">
        <v>54</v>
      </c>
      <c r="D332" s="136" t="s">
        <v>634</v>
      </c>
      <c r="E332" s="127"/>
      <c r="F332" s="78">
        <f t="shared" si="0"/>
        <v>34607</v>
      </c>
    </row>
    <row r="333" spans="1:6" ht="30.75">
      <c r="A333" s="126" t="s">
        <v>645</v>
      </c>
      <c r="B333" s="158" t="s">
        <v>52</v>
      </c>
      <c r="C333" s="127" t="s">
        <v>54</v>
      </c>
      <c r="D333" s="136" t="s">
        <v>179</v>
      </c>
      <c r="E333" s="127"/>
      <c r="F333" s="78">
        <f t="shared" si="0"/>
        <v>34607</v>
      </c>
    </row>
    <row r="334" spans="1:6" ht="30.75">
      <c r="A334" s="134" t="s">
        <v>211</v>
      </c>
      <c r="B334" s="159" t="s">
        <v>52</v>
      </c>
      <c r="C334" s="124" t="s">
        <v>54</v>
      </c>
      <c r="D334" s="156" t="s">
        <v>179</v>
      </c>
      <c r="E334" s="135">
        <v>200</v>
      </c>
      <c r="F334" s="82">
        <f>'Ведомственная 2018'!G240</f>
        <v>34607</v>
      </c>
    </row>
    <row r="335" spans="1:6" ht="15">
      <c r="A335" s="126" t="s">
        <v>225</v>
      </c>
      <c r="B335" s="127" t="s">
        <v>56</v>
      </c>
      <c r="C335" s="124"/>
      <c r="D335" s="198"/>
      <c r="E335" s="198"/>
      <c r="F335" s="78">
        <f>F336+F342+F370+F386</f>
        <v>24484662.33</v>
      </c>
    </row>
    <row r="336" spans="1:6" ht="15">
      <c r="A336" s="126" t="s">
        <v>214</v>
      </c>
      <c r="B336" s="127" t="s">
        <v>56</v>
      </c>
      <c r="C336" s="171" t="s">
        <v>47</v>
      </c>
      <c r="D336" s="198"/>
      <c r="E336" s="198"/>
      <c r="F336" s="78">
        <f>F338</f>
        <v>626518.33</v>
      </c>
    </row>
    <row r="337" spans="1:6" ht="46.5">
      <c r="A337" s="204" t="s">
        <v>430</v>
      </c>
      <c r="B337" s="127" t="s">
        <v>56</v>
      </c>
      <c r="C337" s="171" t="s">
        <v>47</v>
      </c>
      <c r="D337" s="162" t="s">
        <v>559</v>
      </c>
      <c r="E337" s="171"/>
      <c r="F337" s="78">
        <f>F338</f>
        <v>626518.33</v>
      </c>
    </row>
    <row r="338" spans="1:6" ht="62.25">
      <c r="A338" s="204" t="s">
        <v>464</v>
      </c>
      <c r="B338" s="127" t="s">
        <v>56</v>
      </c>
      <c r="C338" s="171" t="s">
        <v>47</v>
      </c>
      <c r="D338" s="162" t="s">
        <v>577</v>
      </c>
      <c r="E338" s="198" t="s">
        <v>413</v>
      </c>
      <c r="F338" s="78">
        <f>F339</f>
        <v>626518.33</v>
      </c>
    </row>
    <row r="339" spans="1:6" ht="30.75">
      <c r="A339" s="144" t="s">
        <v>270</v>
      </c>
      <c r="B339" s="127" t="s">
        <v>56</v>
      </c>
      <c r="C339" s="171" t="s">
        <v>47</v>
      </c>
      <c r="D339" s="162" t="s">
        <v>635</v>
      </c>
      <c r="E339" s="198"/>
      <c r="F339" s="78">
        <f>F340</f>
        <v>626518.33</v>
      </c>
    </row>
    <row r="340" spans="1:6" ht="30.75">
      <c r="A340" s="142" t="s">
        <v>346</v>
      </c>
      <c r="B340" s="124" t="s">
        <v>56</v>
      </c>
      <c r="C340" s="170" t="s">
        <v>47</v>
      </c>
      <c r="D340" s="201" t="s">
        <v>271</v>
      </c>
      <c r="E340" s="202" t="s">
        <v>413</v>
      </c>
      <c r="F340" s="82">
        <f>F341</f>
        <v>626518.33</v>
      </c>
    </row>
    <row r="341" spans="1:6" ht="15">
      <c r="A341" s="134" t="s">
        <v>356</v>
      </c>
      <c r="B341" s="124" t="s">
        <v>56</v>
      </c>
      <c r="C341" s="170" t="s">
        <v>47</v>
      </c>
      <c r="D341" s="201" t="s">
        <v>271</v>
      </c>
      <c r="E341" s="170">
        <v>300</v>
      </c>
      <c r="F341" s="82">
        <f>'Ведомственная 2018'!G247</f>
        <v>626518.33</v>
      </c>
    </row>
    <row r="342" spans="1:6" ht="15">
      <c r="A342" s="126" t="s">
        <v>357</v>
      </c>
      <c r="B342" s="127" t="s">
        <v>56</v>
      </c>
      <c r="C342" s="171" t="s">
        <v>49</v>
      </c>
      <c r="D342" s="198"/>
      <c r="E342" s="198"/>
      <c r="F342" s="78">
        <f>F348+F364+F343</f>
        <v>15703767</v>
      </c>
    </row>
    <row r="343" spans="1:6" ht="30.75">
      <c r="A343" s="204" t="s">
        <v>458</v>
      </c>
      <c r="B343" s="127" t="s">
        <v>56</v>
      </c>
      <c r="C343" s="171" t="s">
        <v>49</v>
      </c>
      <c r="D343" s="162" t="s">
        <v>572</v>
      </c>
      <c r="E343" s="198" t="s">
        <v>413</v>
      </c>
      <c r="F343" s="78">
        <f>F344</f>
        <v>1135060</v>
      </c>
    </row>
    <row r="344" spans="1:6" ht="62.25">
      <c r="A344" s="204" t="s">
        <v>461</v>
      </c>
      <c r="B344" s="127" t="s">
        <v>56</v>
      </c>
      <c r="C344" s="171" t="s">
        <v>49</v>
      </c>
      <c r="D344" s="131" t="s">
        <v>579</v>
      </c>
      <c r="E344" s="198" t="s">
        <v>413</v>
      </c>
      <c r="F344" s="78">
        <f>F345</f>
        <v>1135060</v>
      </c>
    </row>
    <row r="345" spans="1:6" ht="30.75">
      <c r="A345" s="144" t="s">
        <v>329</v>
      </c>
      <c r="B345" s="127" t="s">
        <v>56</v>
      </c>
      <c r="C345" s="171" t="s">
        <v>49</v>
      </c>
      <c r="D345" s="131" t="s">
        <v>633</v>
      </c>
      <c r="E345" s="198"/>
      <c r="F345" s="78">
        <f>F346</f>
        <v>1135060</v>
      </c>
    </row>
    <row r="346" spans="1:6" ht="46.5">
      <c r="A346" s="225" t="s">
        <v>32</v>
      </c>
      <c r="B346" s="124" t="s">
        <v>56</v>
      </c>
      <c r="C346" s="170" t="s">
        <v>49</v>
      </c>
      <c r="D346" s="133" t="s">
        <v>690</v>
      </c>
      <c r="E346" s="202" t="s">
        <v>413</v>
      </c>
      <c r="F346" s="82">
        <f>F347</f>
        <v>1135060</v>
      </c>
    </row>
    <row r="347" spans="1:6" ht="15">
      <c r="A347" s="134" t="s">
        <v>356</v>
      </c>
      <c r="B347" s="124" t="s">
        <v>56</v>
      </c>
      <c r="C347" s="170" t="s">
        <v>49</v>
      </c>
      <c r="D347" s="133" t="s">
        <v>690</v>
      </c>
      <c r="E347" s="170">
        <v>300</v>
      </c>
      <c r="F347" s="82">
        <f>'Ведомственная 2018'!G443</f>
        <v>1135060</v>
      </c>
    </row>
    <row r="348" spans="1:6" ht="46.5">
      <c r="A348" s="204" t="s">
        <v>430</v>
      </c>
      <c r="B348" s="127" t="s">
        <v>56</v>
      </c>
      <c r="C348" s="171" t="s">
        <v>49</v>
      </c>
      <c r="D348" s="162" t="s">
        <v>559</v>
      </c>
      <c r="E348" s="148"/>
      <c r="F348" s="78">
        <f>F349</f>
        <v>6133322</v>
      </c>
    </row>
    <row r="349" spans="1:6" ht="62.25">
      <c r="A349" s="204" t="s">
        <v>464</v>
      </c>
      <c r="B349" s="127" t="s">
        <v>56</v>
      </c>
      <c r="C349" s="171" t="s">
        <v>49</v>
      </c>
      <c r="D349" s="162" t="s">
        <v>577</v>
      </c>
      <c r="E349" s="148"/>
      <c r="F349" s="78">
        <f>F350</f>
        <v>6133322</v>
      </c>
    </row>
    <row r="350" spans="1:6" ht="30.75">
      <c r="A350" s="144" t="s">
        <v>270</v>
      </c>
      <c r="B350" s="127" t="s">
        <v>56</v>
      </c>
      <c r="C350" s="171" t="s">
        <v>49</v>
      </c>
      <c r="D350" s="131" t="s">
        <v>635</v>
      </c>
      <c r="E350" s="146"/>
      <c r="F350" s="78">
        <f>F351+F354+F357</f>
        <v>6133322</v>
      </c>
    </row>
    <row r="351" spans="1:6" ht="46.5">
      <c r="A351" s="134" t="s">
        <v>294</v>
      </c>
      <c r="B351" s="124" t="s">
        <v>56</v>
      </c>
      <c r="C351" s="170" t="s">
        <v>49</v>
      </c>
      <c r="D351" s="149" t="s">
        <v>296</v>
      </c>
      <c r="E351" s="145"/>
      <c r="F351" s="82">
        <f>F352+F353</f>
        <v>91278</v>
      </c>
    </row>
    <row r="352" spans="1:6" ht="30.75">
      <c r="A352" s="134" t="s">
        <v>211</v>
      </c>
      <c r="B352" s="124" t="s">
        <v>56</v>
      </c>
      <c r="C352" s="170" t="s">
        <v>49</v>
      </c>
      <c r="D352" s="149" t="s">
        <v>296</v>
      </c>
      <c r="E352" s="135">
        <v>200</v>
      </c>
      <c r="F352" s="82">
        <f>'Ведомственная 2018'!G292</f>
        <v>1700</v>
      </c>
    </row>
    <row r="353" spans="1:6" ht="15">
      <c r="A353" s="134" t="s">
        <v>356</v>
      </c>
      <c r="B353" s="124" t="s">
        <v>56</v>
      </c>
      <c r="C353" s="170" t="s">
        <v>49</v>
      </c>
      <c r="D353" s="149" t="s">
        <v>296</v>
      </c>
      <c r="E353" s="135">
        <v>300</v>
      </c>
      <c r="F353" s="82">
        <f>'Ведомственная 2018'!G293</f>
        <v>89578</v>
      </c>
    </row>
    <row r="354" spans="1:6" ht="32.25" customHeight="1">
      <c r="A354" s="225" t="s">
        <v>333</v>
      </c>
      <c r="B354" s="124" t="s">
        <v>56</v>
      </c>
      <c r="C354" s="170" t="s">
        <v>49</v>
      </c>
      <c r="D354" s="149" t="s">
        <v>297</v>
      </c>
      <c r="E354" s="145"/>
      <c r="F354" s="82">
        <f>F355+F356</f>
        <v>165741</v>
      </c>
    </row>
    <row r="355" spans="1:6" ht="30.75">
      <c r="A355" s="134" t="s">
        <v>211</v>
      </c>
      <c r="B355" s="124" t="s">
        <v>56</v>
      </c>
      <c r="C355" s="170" t="s">
        <v>49</v>
      </c>
      <c r="D355" s="149" t="s">
        <v>297</v>
      </c>
      <c r="E355" s="145">
        <v>200</v>
      </c>
      <c r="F355" s="82">
        <f>'Ведомственная 2018'!G295</f>
        <v>3100</v>
      </c>
    </row>
    <row r="356" spans="1:6" ht="15">
      <c r="A356" s="134" t="s">
        <v>356</v>
      </c>
      <c r="B356" s="124" t="s">
        <v>56</v>
      </c>
      <c r="C356" s="170" t="s">
        <v>49</v>
      </c>
      <c r="D356" s="149" t="s">
        <v>297</v>
      </c>
      <c r="E356" s="135">
        <v>300</v>
      </c>
      <c r="F356" s="82">
        <f>'Ведомственная 2018'!G296</f>
        <v>162641</v>
      </c>
    </row>
    <row r="357" spans="1:6" ht="30.75">
      <c r="A357" s="134" t="s">
        <v>348</v>
      </c>
      <c r="B357" s="124" t="s">
        <v>56</v>
      </c>
      <c r="C357" s="170" t="s">
        <v>49</v>
      </c>
      <c r="D357" s="149" t="s">
        <v>298</v>
      </c>
      <c r="E357" s="145"/>
      <c r="F357" s="82">
        <f>F358+F361</f>
        <v>5876303</v>
      </c>
    </row>
    <row r="358" spans="1:6" ht="15">
      <c r="A358" s="225" t="s">
        <v>19</v>
      </c>
      <c r="B358" s="124" t="s">
        <v>56</v>
      </c>
      <c r="C358" s="170" t="s">
        <v>49</v>
      </c>
      <c r="D358" s="149" t="s">
        <v>299</v>
      </c>
      <c r="E358" s="145"/>
      <c r="F358" s="82">
        <f>F359+F360</f>
        <v>4668197</v>
      </c>
    </row>
    <row r="359" spans="1:6" ht="30.75">
      <c r="A359" s="134" t="s">
        <v>211</v>
      </c>
      <c r="B359" s="124" t="s">
        <v>56</v>
      </c>
      <c r="C359" s="170" t="s">
        <v>49</v>
      </c>
      <c r="D359" s="149" t="s">
        <v>299</v>
      </c>
      <c r="E359" s="135">
        <v>200</v>
      </c>
      <c r="F359" s="82">
        <f>'Ведомственная 2018'!G299</f>
        <v>86000</v>
      </c>
    </row>
    <row r="360" spans="1:6" ht="15">
      <c r="A360" s="134" t="s">
        <v>356</v>
      </c>
      <c r="B360" s="124" t="s">
        <v>56</v>
      </c>
      <c r="C360" s="170" t="s">
        <v>49</v>
      </c>
      <c r="D360" s="149" t="s">
        <v>299</v>
      </c>
      <c r="E360" s="135">
        <v>300</v>
      </c>
      <c r="F360" s="82">
        <f>'Ведомственная 2018'!G300</f>
        <v>4582197</v>
      </c>
    </row>
    <row r="361" spans="1:6" ht="15">
      <c r="A361" s="225" t="s">
        <v>60</v>
      </c>
      <c r="B361" s="124" t="s">
        <v>56</v>
      </c>
      <c r="C361" s="170" t="s">
        <v>49</v>
      </c>
      <c r="D361" s="149" t="s">
        <v>300</v>
      </c>
      <c r="E361" s="145"/>
      <c r="F361" s="82">
        <f>F362+F363</f>
        <v>1208106</v>
      </c>
    </row>
    <row r="362" spans="1:6" ht="30.75">
      <c r="A362" s="134" t="s">
        <v>211</v>
      </c>
      <c r="B362" s="124" t="s">
        <v>56</v>
      </c>
      <c r="C362" s="170" t="s">
        <v>49</v>
      </c>
      <c r="D362" s="149" t="s">
        <v>300</v>
      </c>
      <c r="E362" s="135">
        <v>200</v>
      </c>
      <c r="F362" s="82">
        <f>'Ведомственная 2018'!G302</f>
        <v>26800</v>
      </c>
    </row>
    <row r="363" spans="1:6" ht="15">
      <c r="A363" s="134" t="s">
        <v>356</v>
      </c>
      <c r="B363" s="124" t="s">
        <v>56</v>
      </c>
      <c r="C363" s="170" t="s">
        <v>49</v>
      </c>
      <c r="D363" s="149" t="s">
        <v>300</v>
      </c>
      <c r="E363" s="135">
        <v>300</v>
      </c>
      <c r="F363" s="82">
        <f>'Ведомственная 2018'!G303</f>
        <v>1181306</v>
      </c>
    </row>
    <row r="364" spans="1:6" ht="30.75">
      <c r="A364" s="204" t="s">
        <v>450</v>
      </c>
      <c r="B364" s="127" t="s">
        <v>56</v>
      </c>
      <c r="C364" s="171" t="s">
        <v>49</v>
      </c>
      <c r="D364" s="162" t="s">
        <v>570</v>
      </c>
      <c r="E364" s="198"/>
      <c r="F364" s="78">
        <f>F365</f>
        <v>8435385</v>
      </c>
    </row>
    <row r="365" spans="1:6" ht="62.25">
      <c r="A365" s="204" t="s">
        <v>451</v>
      </c>
      <c r="B365" s="127" t="s">
        <v>56</v>
      </c>
      <c r="C365" s="171" t="s">
        <v>49</v>
      </c>
      <c r="D365" s="162" t="s">
        <v>578</v>
      </c>
      <c r="E365" s="198" t="s">
        <v>413</v>
      </c>
      <c r="F365" s="78">
        <f>F366</f>
        <v>8435385</v>
      </c>
    </row>
    <row r="366" spans="1:6" ht="46.5">
      <c r="A366" s="144" t="s">
        <v>311</v>
      </c>
      <c r="B366" s="127" t="s">
        <v>56</v>
      </c>
      <c r="C366" s="171" t="s">
        <v>49</v>
      </c>
      <c r="D366" s="147" t="s">
        <v>636</v>
      </c>
      <c r="E366" s="198"/>
      <c r="F366" s="78">
        <f>F367</f>
        <v>8435385</v>
      </c>
    </row>
    <row r="367" spans="1:6" ht="78">
      <c r="A367" s="225" t="s">
        <v>31</v>
      </c>
      <c r="B367" s="124" t="s">
        <v>56</v>
      </c>
      <c r="C367" s="170" t="s">
        <v>49</v>
      </c>
      <c r="D367" s="149" t="s">
        <v>312</v>
      </c>
      <c r="E367" s="202" t="s">
        <v>413</v>
      </c>
      <c r="F367" s="82">
        <f>F369+F368</f>
        <v>8435385</v>
      </c>
    </row>
    <row r="368" spans="1:6" ht="30.75">
      <c r="A368" s="134" t="s">
        <v>211</v>
      </c>
      <c r="B368" s="124" t="s">
        <v>56</v>
      </c>
      <c r="C368" s="170" t="s">
        <v>49</v>
      </c>
      <c r="D368" s="149" t="s">
        <v>312</v>
      </c>
      <c r="E368" s="170" t="s">
        <v>223</v>
      </c>
      <c r="F368" s="82">
        <f>'Ведомственная 2018'!G401</f>
        <v>88.33999999999992</v>
      </c>
    </row>
    <row r="369" spans="1:6" ht="15">
      <c r="A369" s="134" t="s">
        <v>356</v>
      </c>
      <c r="B369" s="124" t="s">
        <v>56</v>
      </c>
      <c r="C369" s="170" t="s">
        <v>49</v>
      </c>
      <c r="D369" s="149" t="s">
        <v>312</v>
      </c>
      <c r="E369" s="170">
        <v>300</v>
      </c>
      <c r="F369" s="82">
        <f>'Ведомственная 2018'!G402</f>
        <v>8435296.66</v>
      </c>
    </row>
    <row r="370" spans="1:6" ht="15">
      <c r="A370" s="126" t="s">
        <v>226</v>
      </c>
      <c r="B370" s="127" t="s">
        <v>56</v>
      </c>
      <c r="C370" s="171" t="s">
        <v>50</v>
      </c>
      <c r="D370" s="198"/>
      <c r="E370" s="198"/>
      <c r="F370" s="78">
        <f>F371+F381</f>
        <v>6401177</v>
      </c>
    </row>
    <row r="371" spans="1:6" ht="46.5">
      <c r="A371" s="204" t="s">
        <v>430</v>
      </c>
      <c r="B371" s="127" t="s">
        <v>56</v>
      </c>
      <c r="C371" s="171" t="s">
        <v>50</v>
      </c>
      <c r="D371" s="162" t="s">
        <v>559</v>
      </c>
      <c r="E371" s="171"/>
      <c r="F371" s="78">
        <f>F372+F377</f>
        <v>6044246</v>
      </c>
    </row>
    <row r="372" spans="1:6" ht="62.25">
      <c r="A372" s="204" t="s">
        <v>464</v>
      </c>
      <c r="B372" s="127" t="s">
        <v>56</v>
      </c>
      <c r="C372" s="171" t="s">
        <v>50</v>
      </c>
      <c r="D372" s="162" t="s">
        <v>577</v>
      </c>
      <c r="E372" s="171"/>
      <c r="F372" s="78">
        <f>F373</f>
        <v>2092502</v>
      </c>
    </row>
    <row r="373" spans="1:6" ht="30.75">
      <c r="A373" s="144" t="s">
        <v>270</v>
      </c>
      <c r="B373" s="127" t="s">
        <v>56</v>
      </c>
      <c r="C373" s="171" t="s">
        <v>50</v>
      </c>
      <c r="D373" s="131" t="s">
        <v>635</v>
      </c>
      <c r="E373" s="146"/>
      <c r="F373" s="78">
        <f>F374</f>
        <v>2092502</v>
      </c>
    </row>
    <row r="374" spans="1:6" ht="15">
      <c r="A374" s="126" t="s">
        <v>341</v>
      </c>
      <c r="B374" s="127" t="s">
        <v>56</v>
      </c>
      <c r="C374" s="171" t="s">
        <v>50</v>
      </c>
      <c r="D374" s="147" t="s">
        <v>295</v>
      </c>
      <c r="E374" s="148"/>
      <c r="F374" s="78">
        <f>F375+F376</f>
        <v>2092502</v>
      </c>
    </row>
    <row r="375" spans="1:6" ht="30.75">
      <c r="A375" s="134" t="s">
        <v>211</v>
      </c>
      <c r="B375" s="124" t="s">
        <v>56</v>
      </c>
      <c r="C375" s="170" t="s">
        <v>50</v>
      </c>
      <c r="D375" s="149" t="s">
        <v>295</v>
      </c>
      <c r="E375" s="135">
        <v>200</v>
      </c>
      <c r="F375" s="82">
        <f>'Ведомственная 2018'!G309</f>
        <v>300</v>
      </c>
    </row>
    <row r="376" spans="1:6" ht="15">
      <c r="A376" s="134" t="s">
        <v>356</v>
      </c>
      <c r="B376" s="124" t="s">
        <v>56</v>
      </c>
      <c r="C376" s="170" t="s">
        <v>50</v>
      </c>
      <c r="D376" s="149" t="s">
        <v>295</v>
      </c>
      <c r="E376" s="135">
        <v>300</v>
      </c>
      <c r="F376" s="82">
        <f>'Ведомственная 2018'!G310</f>
        <v>2092202</v>
      </c>
    </row>
    <row r="377" spans="1:6" ht="78">
      <c r="A377" s="204" t="s">
        <v>433</v>
      </c>
      <c r="B377" s="127" t="s">
        <v>56</v>
      </c>
      <c r="C377" s="171" t="s">
        <v>50</v>
      </c>
      <c r="D377" s="162" t="s">
        <v>576</v>
      </c>
      <c r="E377" s="198" t="s">
        <v>413</v>
      </c>
      <c r="F377" s="78">
        <f>F378</f>
        <v>3951744</v>
      </c>
    </row>
    <row r="378" spans="1:6" ht="62.25">
      <c r="A378" s="126" t="s">
        <v>272</v>
      </c>
      <c r="B378" s="127" t="s">
        <v>56</v>
      </c>
      <c r="C378" s="171" t="s">
        <v>50</v>
      </c>
      <c r="D378" s="131" t="s">
        <v>637</v>
      </c>
      <c r="E378" s="198"/>
      <c r="F378" s="78">
        <f>F379</f>
        <v>3951744</v>
      </c>
    </row>
    <row r="379" spans="1:6" ht="30.75">
      <c r="A379" s="225" t="s">
        <v>227</v>
      </c>
      <c r="B379" s="124" t="s">
        <v>56</v>
      </c>
      <c r="C379" s="170" t="s">
        <v>50</v>
      </c>
      <c r="D379" s="149" t="s">
        <v>273</v>
      </c>
      <c r="E379" s="202" t="s">
        <v>413</v>
      </c>
      <c r="F379" s="82">
        <f>F380</f>
        <v>3951744</v>
      </c>
    </row>
    <row r="380" spans="1:6" ht="15">
      <c r="A380" s="134" t="s">
        <v>356</v>
      </c>
      <c r="B380" s="124" t="s">
        <v>56</v>
      </c>
      <c r="C380" s="170" t="s">
        <v>50</v>
      </c>
      <c r="D380" s="149" t="s">
        <v>273</v>
      </c>
      <c r="E380" s="170">
        <v>300</v>
      </c>
      <c r="F380" s="82">
        <f>'Ведомственная 2018'!G253</f>
        <v>3951744</v>
      </c>
    </row>
    <row r="381" spans="1:6" ht="30.75">
      <c r="A381" s="204" t="s">
        <v>450</v>
      </c>
      <c r="B381" s="127" t="s">
        <v>56</v>
      </c>
      <c r="C381" s="171" t="s">
        <v>50</v>
      </c>
      <c r="D381" s="162" t="s">
        <v>570</v>
      </c>
      <c r="E381" s="198"/>
      <c r="F381" s="78">
        <f>F382</f>
        <v>356931</v>
      </c>
    </row>
    <row r="382" spans="1:6" ht="62.25">
      <c r="A382" s="204" t="s">
        <v>465</v>
      </c>
      <c r="B382" s="127" t="s">
        <v>56</v>
      </c>
      <c r="C382" s="171" t="s">
        <v>50</v>
      </c>
      <c r="D382" s="162" t="s">
        <v>578</v>
      </c>
      <c r="E382" s="198"/>
      <c r="F382" s="78">
        <f>F383</f>
        <v>356931</v>
      </c>
    </row>
    <row r="383" spans="1:6" ht="30.75">
      <c r="A383" s="144" t="s">
        <v>304</v>
      </c>
      <c r="B383" s="127" t="s">
        <v>56</v>
      </c>
      <c r="C383" s="171" t="s">
        <v>50</v>
      </c>
      <c r="D383" s="131" t="s">
        <v>620</v>
      </c>
      <c r="E383" s="198"/>
      <c r="F383" s="78">
        <f>F384</f>
        <v>356931</v>
      </c>
    </row>
    <row r="384" spans="1:6" ht="15">
      <c r="A384" s="134" t="s">
        <v>44</v>
      </c>
      <c r="B384" s="124" t="s">
        <v>56</v>
      </c>
      <c r="C384" s="170" t="s">
        <v>50</v>
      </c>
      <c r="D384" s="149" t="s">
        <v>322</v>
      </c>
      <c r="E384" s="202"/>
      <c r="F384" s="82">
        <f>F385</f>
        <v>356931</v>
      </c>
    </row>
    <row r="385" spans="1:6" ht="15">
      <c r="A385" s="134" t="s">
        <v>356</v>
      </c>
      <c r="B385" s="124" t="s">
        <v>56</v>
      </c>
      <c r="C385" s="170" t="s">
        <v>50</v>
      </c>
      <c r="D385" s="149" t="s">
        <v>322</v>
      </c>
      <c r="E385" s="170" t="s">
        <v>421</v>
      </c>
      <c r="F385" s="82">
        <f>'Ведомственная 2018'!G408</f>
        <v>356931</v>
      </c>
    </row>
    <row r="386" spans="1:6" ht="15">
      <c r="A386" s="126" t="s">
        <v>61</v>
      </c>
      <c r="B386" s="127" t="s">
        <v>56</v>
      </c>
      <c r="C386" s="171" t="s">
        <v>53</v>
      </c>
      <c r="D386" s="198"/>
      <c r="E386" s="198"/>
      <c r="F386" s="78">
        <f>F387+F393</f>
        <v>1753200</v>
      </c>
    </row>
    <row r="387" spans="1:6" ht="46.5">
      <c r="A387" s="204" t="s">
        <v>430</v>
      </c>
      <c r="B387" s="127" t="s">
        <v>56</v>
      </c>
      <c r="C387" s="171" t="s">
        <v>53</v>
      </c>
      <c r="D387" s="162" t="s">
        <v>559</v>
      </c>
      <c r="E387" s="171"/>
      <c r="F387" s="78">
        <f>F388</f>
        <v>1461000</v>
      </c>
    </row>
    <row r="388" spans="1:6" ht="78">
      <c r="A388" s="204" t="s">
        <v>466</v>
      </c>
      <c r="B388" s="127" t="s">
        <v>56</v>
      </c>
      <c r="C388" s="171" t="s">
        <v>53</v>
      </c>
      <c r="D388" s="162" t="s">
        <v>575</v>
      </c>
      <c r="E388" s="198"/>
      <c r="F388" s="78">
        <f>F389</f>
        <v>1461000</v>
      </c>
    </row>
    <row r="389" spans="1:6" ht="46.5">
      <c r="A389" s="144" t="s">
        <v>274</v>
      </c>
      <c r="B389" s="127" t="s">
        <v>56</v>
      </c>
      <c r="C389" s="171" t="s">
        <v>53</v>
      </c>
      <c r="D389" s="131" t="s">
        <v>638</v>
      </c>
      <c r="E389" s="198"/>
      <c r="F389" s="78">
        <f>F390</f>
        <v>1461000</v>
      </c>
    </row>
    <row r="390" spans="1:6" ht="46.5">
      <c r="A390" s="225" t="s">
        <v>26</v>
      </c>
      <c r="B390" s="124" t="s">
        <v>56</v>
      </c>
      <c r="C390" s="170" t="s">
        <v>53</v>
      </c>
      <c r="D390" s="133" t="s">
        <v>275</v>
      </c>
      <c r="E390" s="202" t="s">
        <v>413</v>
      </c>
      <c r="F390" s="82">
        <f>F391+F392</f>
        <v>1461000</v>
      </c>
    </row>
    <row r="391" spans="1:6" ht="62.25">
      <c r="A391" s="134" t="s">
        <v>58</v>
      </c>
      <c r="B391" s="124" t="s">
        <v>56</v>
      </c>
      <c r="C391" s="170" t="s">
        <v>53</v>
      </c>
      <c r="D391" s="133" t="s">
        <v>275</v>
      </c>
      <c r="E391" s="170">
        <v>100</v>
      </c>
      <c r="F391" s="82">
        <f>'Ведомственная 2018'!G259</f>
        <v>1368208</v>
      </c>
    </row>
    <row r="392" spans="1:6" ht="30.75">
      <c r="A392" s="134" t="s">
        <v>211</v>
      </c>
      <c r="B392" s="124" t="s">
        <v>56</v>
      </c>
      <c r="C392" s="170" t="s">
        <v>53</v>
      </c>
      <c r="D392" s="133" t="s">
        <v>275</v>
      </c>
      <c r="E392" s="170">
        <v>200</v>
      </c>
      <c r="F392" s="82">
        <f>'Ведомственная 2018'!G260</f>
        <v>92792</v>
      </c>
    </row>
    <row r="393" spans="1:6" ht="46.5">
      <c r="A393" s="204" t="s">
        <v>467</v>
      </c>
      <c r="B393" s="127" t="s">
        <v>56</v>
      </c>
      <c r="C393" s="127" t="s">
        <v>53</v>
      </c>
      <c r="D393" s="162" t="s">
        <v>566</v>
      </c>
      <c r="E393" s="171"/>
      <c r="F393" s="78">
        <f>F394</f>
        <v>292200</v>
      </c>
    </row>
    <row r="394" spans="1:6" ht="62.25">
      <c r="A394" s="204" t="s">
        <v>468</v>
      </c>
      <c r="B394" s="127" t="s">
        <v>56</v>
      </c>
      <c r="C394" s="127" t="s">
        <v>53</v>
      </c>
      <c r="D394" s="162" t="s">
        <v>642</v>
      </c>
      <c r="E394" s="198"/>
      <c r="F394" s="78">
        <f>F395</f>
        <v>292200</v>
      </c>
    </row>
    <row r="395" spans="1:6" ht="33.75" customHeight="1">
      <c r="A395" s="204" t="s">
        <v>276</v>
      </c>
      <c r="B395" s="127" t="s">
        <v>56</v>
      </c>
      <c r="C395" s="127" t="s">
        <v>53</v>
      </c>
      <c r="D395" s="131" t="s">
        <v>643</v>
      </c>
      <c r="E395" s="198"/>
      <c r="F395" s="78">
        <f>F396</f>
        <v>292200</v>
      </c>
    </row>
    <row r="396" spans="1:6" ht="46.5">
      <c r="A396" s="142" t="s">
        <v>398</v>
      </c>
      <c r="B396" s="124" t="s">
        <v>56</v>
      </c>
      <c r="C396" s="124" t="s">
        <v>53</v>
      </c>
      <c r="D396" s="149" t="s">
        <v>277</v>
      </c>
      <c r="E396" s="202"/>
      <c r="F396" s="82">
        <f>F397+F398</f>
        <v>292200</v>
      </c>
    </row>
    <row r="397" spans="1:6" ht="62.25">
      <c r="A397" s="134" t="s">
        <v>58</v>
      </c>
      <c r="B397" s="124" t="s">
        <v>56</v>
      </c>
      <c r="C397" s="124" t="s">
        <v>53</v>
      </c>
      <c r="D397" s="149" t="s">
        <v>277</v>
      </c>
      <c r="E397" s="170">
        <v>100</v>
      </c>
      <c r="F397" s="82">
        <f>'Ведомственная 2018'!G265</f>
        <v>271904.38</v>
      </c>
    </row>
    <row r="398" spans="1:6" ht="30.75">
      <c r="A398" s="134" t="s">
        <v>211</v>
      </c>
      <c r="B398" s="124" t="s">
        <v>56</v>
      </c>
      <c r="C398" s="124" t="s">
        <v>53</v>
      </c>
      <c r="D398" s="149" t="s">
        <v>277</v>
      </c>
      <c r="E398" s="170">
        <v>200</v>
      </c>
      <c r="F398" s="82">
        <f>'Ведомственная 2018'!G266</f>
        <v>20295.620000000003</v>
      </c>
    </row>
    <row r="399" spans="1:6" ht="15">
      <c r="A399" s="126" t="s">
        <v>39</v>
      </c>
      <c r="B399" s="158" t="s">
        <v>332</v>
      </c>
      <c r="C399" s="198" t="s">
        <v>413</v>
      </c>
      <c r="D399" s="198" t="s">
        <v>413</v>
      </c>
      <c r="E399" s="198" t="s">
        <v>413</v>
      </c>
      <c r="F399" s="78">
        <f aca="true" t="shared" si="1" ref="F399:F404">F400</f>
        <v>204200</v>
      </c>
    </row>
    <row r="400" spans="1:6" ht="15">
      <c r="A400" s="126" t="s">
        <v>40</v>
      </c>
      <c r="B400" s="127" t="s">
        <v>332</v>
      </c>
      <c r="C400" s="171" t="s">
        <v>47</v>
      </c>
      <c r="D400" s="198" t="s">
        <v>413</v>
      </c>
      <c r="E400" s="198" t="s">
        <v>413</v>
      </c>
      <c r="F400" s="78">
        <f t="shared" si="1"/>
        <v>204200</v>
      </c>
    </row>
    <row r="401" spans="1:6" ht="65.25" customHeight="1">
      <c r="A401" s="207" t="s">
        <v>453</v>
      </c>
      <c r="B401" s="127" t="s">
        <v>332</v>
      </c>
      <c r="C401" s="127" t="s">
        <v>47</v>
      </c>
      <c r="D401" s="162" t="s">
        <v>571</v>
      </c>
      <c r="E401" s="148"/>
      <c r="F401" s="78">
        <f t="shared" si="1"/>
        <v>204200</v>
      </c>
    </row>
    <row r="402" spans="1:6" ht="93">
      <c r="A402" s="126" t="s">
        <v>469</v>
      </c>
      <c r="B402" s="127" t="s">
        <v>332</v>
      </c>
      <c r="C402" s="127" t="s">
        <v>47</v>
      </c>
      <c r="D402" s="162" t="s">
        <v>574</v>
      </c>
      <c r="E402" s="148"/>
      <c r="F402" s="78">
        <f>F403+F406</f>
        <v>204200</v>
      </c>
    </row>
    <row r="403" spans="1:6" ht="62.25">
      <c r="A403" s="144" t="s">
        <v>288</v>
      </c>
      <c r="B403" s="127" t="s">
        <v>332</v>
      </c>
      <c r="C403" s="127" t="s">
        <v>47</v>
      </c>
      <c r="D403" s="131" t="s">
        <v>639</v>
      </c>
      <c r="E403" s="146"/>
      <c r="F403" s="78">
        <f t="shared" si="1"/>
        <v>194200</v>
      </c>
    </row>
    <row r="404" spans="1:6" ht="62.25">
      <c r="A404" s="134" t="s">
        <v>331</v>
      </c>
      <c r="B404" s="124" t="s">
        <v>332</v>
      </c>
      <c r="C404" s="124" t="s">
        <v>47</v>
      </c>
      <c r="D404" s="133" t="s">
        <v>289</v>
      </c>
      <c r="E404" s="145"/>
      <c r="F404" s="82">
        <f t="shared" si="1"/>
        <v>194200</v>
      </c>
    </row>
    <row r="405" spans="1:6" ht="30.75">
      <c r="A405" s="134" t="s">
        <v>211</v>
      </c>
      <c r="B405" s="124" t="s">
        <v>332</v>
      </c>
      <c r="C405" s="124" t="s">
        <v>47</v>
      </c>
      <c r="D405" s="133" t="s">
        <v>289</v>
      </c>
      <c r="E405" s="150">
        <v>200</v>
      </c>
      <c r="F405" s="82">
        <f>'Ведомственная 2018'!G273</f>
        <v>194200</v>
      </c>
    </row>
    <row r="406" spans="1:6" ht="46.5">
      <c r="A406" s="144" t="s">
        <v>521</v>
      </c>
      <c r="B406" s="127" t="s">
        <v>332</v>
      </c>
      <c r="C406" s="127" t="s">
        <v>47</v>
      </c>
      <c r="D406" s="131" t="s">
        <v>640</v>
      </c>
      <c r="E406" s="146"/>
      <c r="F406" s="78">
        <f>F407</f>
        <v>10000</v>
      </c>
    </row>
    <row r="407" spans="1:6" ht="62.25">
      <c r="A407" s="134" t="s">
        <v>331</v>
      </c>
      <c r="B407" s="124" t="s">
        <v>332</v>
      </c>
      <c r="C407" s="124" t="s">
        <v>47</v>
      </c>
      <c r="D407" s="133" t="s">
        <v>520</v>
      </c>
      <c r="E407" s="145"/>
      <c r="F407" s="82">
        <f>F408</f>
        <v>10000</v>
      </c>
    </row>
    <row r="408" spans="1:6" ht="30.75">
      <c r="A408" s="134" t="s">
        <v>211</v>
      </c>
      <c r="B408" s="124" t="s">
        <v>332</v>
      </c>
      <c r="C408" s="124" t="s">
        <v>47</v>
      </c>
      <c r="D408" s="133" t="s">
        <v>520</v>
      </c>
      <c r="E408" s="135">
        <v>200</v>
      </c>
      <c r="F408" s="82">
        <f>'Ведомственная 2018'!G276</f>
        <v>10000</v>
      </c>
    </row>
    <row r="409" spans="1:6" ht="46.5">
      <c r="A409" s="126" t="s">
        <v>337</v>
      </c>
      <c r="B409" s="158" t="s">
        <v>343</v>
      </c>
      <c r="C409" s="170"/>
      <c r="D409" s="198" t="s">
        <v>413</v>
      </c>
      <c r="E409" s="198"/>
      <c r="F409" s="78">
        <f>F410+F416</f>
        <v>6227710</v>
      </c>
    </row>
    <row r="410" spans="1:6" ht="46.5">
      <c r="A410" s="126" t="s">
        <v>57</v>
      </c>
      <c r="B410" s="127" t="s">
        <v>343</v>
      </c>
      <c r="C410" s="171" t="s">
        <v>47</v>
      </c>
      <c r="D410" s="198" t="s">
        <v>413</v>
      </c>
      <c r="E410" s="212"/>
      <c r="F410" s="78">
        <f>F411</f>
        <v>4810344</v>
      </c>
    </row>
    <row r="411" spans="1:6" ht="46.5">
      <c r="A411" s="207" t="s">
        <v>424</v>
      </c>
      <c r="B411" s="127" t="s">
        <v>343</v>
      </c>
      <c r="C411" s="171" t="s">
        <v>47</v>
      </c>
      <c r="D411" s="162" t="s">
        <v>553</v>
      </c>
      <c r="E411" s="212"/>
      <c r="F411" s="78">
        <f>F415</f>
        <v>4810344</v>
      </c>
    </row>
    <row r="412" spans="1:6" ht="62.25">
      <c r="A412" s="204" t="s">
        <v>425</v>
      </c>
      <c r="B412" s="127" t="s">
        <v>343</v>
      </c>
      <c r="C412" s="171" t="s">
        <v>47</v>
      </c>
      <c r="D412" s="162" t="s">
        <v>573</v>
      </c>
      <c r="E412" s="212"/>
      <c r="F412" s="78">
        <f>F413</f>
        <v>4810344</v>
      </c>
    </row>
    <row r="413" spans="1:6" ht="46.5">
      <c r="A413" s="144" t="s">
        <v>302</v>
      </c>
      <c r="B413" s="127" t="s">
        <v>343</v>
      </c>
      <c r="C413" s="171" t="s">
        <v>47</v>
      </c>
      <c r="D413" s="147" t="s">
        <v>641</v>
      </c>
      <c r="E413" s="212"/>
      <c r="F413" s="78">
        <f>F414</f>
        <v>4810344</v>
      </c>
    </row>
    <row r="414" spans="1:6" ht="46.5">
      <c r="A414" s="225" t="s">
        <v>285</v>
      </c>
      <c r="B414" s="124" t="s">
        <v>343</v>
      </c>
      <c r="C414" s="170" t="s">
        <v>47</v>
      </c>
      <c r="D414" s="149" t="s">
        <v>301</v>
      </c>
      <c r="E414" s="213"/>
      <c r="F414" s="82">
        <f>F415</f>
        <v>4810344</v>
      </c>
    </row>
    <row r="415" spans="1:6" ht="15">
      <c r="A415" s="228" t="s">
        <v>355</v>
      </c>
      <c r="B415" s="124" t="s">
        <v>343</v>
      </c>
      <c r="C415" s="170" t="s">
        <v>47</v>
      </c>
      <c r="D415" s="149" t="s">
        <v>301</v>
      </c>
      <c r="E415" s="150">
        <v>500</v>
      </c>
      <c r="F415" s="82">
        <f>'Ведомственная 2018'!G317</f>
        <v>4810344</v>
      </c>
    </row>
    <row r="416" spans="1:6" ht="30.75">
      <c r="A416" s="130" t="s">
        <v>672</v>
      </c>
      <c r="B416" s="127" t="s">
        <v>343</v>
      </c>
      <c r="C416" s="158" t="s">
        <v>49</v>
      </c>
      <c r="D416" s="131"/>
      <c r="E416" s="139"/>
      <c r="F416" s="243">
        <f>F417</f>
        <v>1417366</v>
      </c>
    </row>
    <row r="417" spans="1:6" ht="46.5">
      <c r="A417" s="137" t="s">
        <v>424</v>
      </c>
      <c r="B417" s="127" t="s">
        <v>343</v>
      </c>
      <c r="C417" s="158" t="s">
        <v>49</v>
      </c>
      <c r="D417" s="131" t="s">
        <v>553</v>
      </c>
      <c r="E417" s="139"/>
      <c r="F417" s="243">
        <f>F418</f>
        <v>1417366</v>
      </c>
    </row>
    <row r="418" spans="1:6" ht="69.75" customHeight="1">
      <c r="A418" s="130" t="s">
        <v>425</v>
      </c>
      <c r="B418" s="127" t="s">
        <v>343</v>
      </c>
      <c r="C418" s="158" t="s">
        <v>49</v>
      </c>
      <c r="D418" s="131" t="s">
        <v>573</v>
      </c>
      <c r="E418" s="139"/>
      <c r="F418" s="243">
        <f>F419</f>
        <v>1417366</v>
      </c>
    </row>
    <row r="419" spans="1:6" ht="80.25" customHeight="1">
      <c r="A419" s="144" t="s">
        <v>673</v>
      </c>
      <c r="B419" s="127" t="s">
        <v>343</v>
      </c>
      <c r="C419" s="158" t="s">
        <v>49</v>
      </c>
      <c r="D419" s="131" t="s">
        <v>691</v>
      </c>
      <c r="E419" s="139"/>
      <c r="F419" s="243">
        <f>F420</f>
        <v>1417366</v>
      </c>
    </row>
    <row r="420" spans="1:6" ht="48.75" customHeight="1">
      <c r="A420" s="130" t="s">
        <v>674</v>
      </c>
      <c r="B420" s="127" t="s">
        <v>343</v>
      </c>
      <c r="C420" s="158" t="s">
        <v>49</v>
      </c>
      <c r="D420" s="131" t="s">
        <v>675</v>
      </c>
      <c r="E420" s="139"/>
      <c r="F420" s="243">
        <f>F421</f>
        <v>1417366</v>
      </c>
    </row>
    <row r="421" spans="1:6" ht="19.5" customHeight="1">
      <c r="A421" s="143" t="s">
        <v>355</v>
      </c>
      <c r="B421" s="124" t="s">
        <v>343</v>
      </c>
      <c r="C421" s="159" t="s">
        <v>49</v>
      </c>
      <c r="D421" s="133" t="s">
        <v>675</v>
      </c>
      <c r="E421" s="135">
        <v>500</v>
      </c>
      <c r="F421" s="243">
        <f>'Ведомственная 2018'!G323</f>
        <v>1417366</v>
      </c>
    </row>
  </sheetData>
  <sheetProtection/>
  <autoFilter ref="B10:E421"/>
  <mergeCells count="4">
    <mergeCell ref="A5:F5"/>
    <mergeCell ref="D1:F1"/>
    <mergeCell ref="D2:F2"/>
    <mergeCell ref="D3:F3"/>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G461"/>
  <sheetViews>
    <sheetView showZeros="0" view="pageBreakPreview" zoomScale="90" zoomScaleNormal="75" zoomScaleSheetLayoutView="90" zoomScalePageLayoutView="0" workbookViewId="0" topLeftCell="A1">
      <selection activeCell="G7" sqref="G1:G16384"/>
    </sheetView>
  </sheetViews>
  <sheetFormatPr defaultColWidth="9.125" defaultRowHeight="12.75"/>
  <cols>
    <col min="1" max="1" width="67.875" style="101" customWidth="1"/>
    <col min="2" max="2" width="8.50390625" style="84" customWidth="1"/>
    <col min="3" max="3" width="5.625" style="84" customWidth="1"/>
    <col min="4" max="4" width="6.50390625" style="84" customWidth="1"/>
    <col min="5" max="5" width="16.50390625" style="84" customWidth="1"/>
    <col min="6" max="6" width="6.375" style="84" customWidth="1"/>
    <col min="7" max="7" width="17.875" style="84" customWidth="1"/>
    <col min="8" max="16384" width="9.125" style="3" customWidth="1"/>
  </cols>
  <sheetData>
    <row r="1" spans="2:7" ht="16.5" customHeight="1">
      <c r="B1" s="302" t="s">
        <v>279</v>
      </c>
      <c r="C1" s="302"/>
      <c r="D1" s="302"/>
      <c r="E1" s="302"/>
      <c r="F1" s="302"/>
      <c r="G1" s="302"/>
    </row>
    <row r="2" spans="1:7" s="2" customFormat="1" ht="16.5" customHeight="1">
      <c r="A2" s="105"/>
      <c r="B2" s="305" t="s">
        <v>190</v>
      </c>
      <c r="C2" s="305"/>
      <c r="D2" s="305"/>
      <c r="E2" s="305"/>
      <c r="F2" s="305"/>
      <c r="G2" s="305"/>
    </row>
    <row r="3" spans="1:7" s="2" customFormat="1" ht="17.25" customHeight="1">
      <c r="A3" s="106" t="s">
        <v>228</v>
      </c>
      <c r="B3" s="302" t="s">
        <v>541</v>
      </c>
      <c r="C3" s="302"/>
      <c r="D3" s="302"/>
      <c r="E3" s="302"/>
      <c r="F3" s="302"/>
      <c r="G3" s="302"/>
    </row>
    <row r="4" spans="1:7" s="2" customFormat="1" ht="91.5" customHeight="1">
      <c r="A4" s="107"/>
      <c r="B4" s="303" t="s">
        <v>791</v>
      </c>
      <c r="C4" s="303"/>
      <c r="D4" s="303"/>
      <c r="E4" s="303"/>
      <c r="F4" s="303"/>
      <c r="G4" s="303"/>
    </row>
    <row r="5" spans="1:7" s="2" customFormat="1" ht="5.25" customHeight="1">
      <c r="A5" s="106" t="s">
        <v>228</v>
      </c>
      <c r="B5" s="307"/>
      <c r="C5" s="307"/>
      <c r="D5" s="307"/>
      <c r="E5" s="307"/>
      <c r="F5" s="307"/>
      <c r="G5" s="307"/>
    </row>
    <row r="6" spans="1:7" s="2" customFormat="1" ht="18.75" customHeight="1" hidden="1">
      <c r="A6" s="106" t="s">
        <v>228</v>
      </c>
      <c r="B6" s="307"/>
      <c r="C6" s="307"/>
      <c r="D6" s="307"/>
      <c r="E6" s="307"/>
      <c r="F6" s="307"/>
      <c r="G6" s="307"/>
    </row>
    <row r="7" spans="1:7" s="2" customFormat="1" ht="15" hidden="1">
      <c r="A7" s="106" t="s">
        <v>228</v>
      </c>
      <c r="B7" s="108"/>
      <c r="C7" s="69"/>
      <c r="D7" s="69"/>
      <c r="E7" s="69"/>
      <c r="F7" s="69"/>
      <c r="G7" s="69"/>
    </row>
    <row r="8" spans="1:7" s="2" customFormat="1" ht="6.75" customHeight="1">
      <c r="A8" s="106" t="s">
        <v>228</v>
      </c>
      <c r="B8" s="109"/>
      <c r="C8" s="110"/>
      <c r="D8" s="110"/>
      <c r="E8" s="110"/>
      <c r="F8" s="111"/>
      <c r="G8" s="88"/>
    </row>
    <row r="9" spans="1:7" s="2" customFormat="1" ht="20.25">
      <c r="A9" s="112" t="s">
        <v>213</v>
      </c>
      <c r="B9" s="113"/>
      <c r="C9" s="114"/>
      <c r="D9" s="114"/>
      <c r="E9" s="114"/>
      <c r="F9" s="114"/>
      <c r="G9" s="88"/>
    </row>
    <row r="10" spans="1:7" s="2" customFormat="1" ht="22.5" customHeight="1">
      <c r="A10" s="306" t="s">
        <v>403</v>
      </c>
      <c r="B10" s="306"/>
      <c r="C10" s="115"/>
      <c r="D10" s="115"/>
      <c r="E10" s="115"/>
      <c r="F10" s="273"/>
      <c r="G10" s="88"/>
    </row>
    <row r="11" spans="1:7" s="2" customFormat="1" ht="20.25" hidden="1">
      <c r="A11" s="116"/>
      <c r="B11" s="117"/>
      <c r="C11" s="115"/>
      <c r="D11" s="115"/>
      <c r="E11" s="115"/>
      <c r="F11" s="273"/>
      <c r="G11" s="88"/>
    </row>
    <row r="12" spans="1:7" s="2" customFormat="1" ht="14.25" customHeight="1">
      <c r="A12" s="118" t="s">
        <v>228</v>
      </c>
      <c r="B12" s="115"/>
      <c r="C12" s="115"/>
      <c r="D12" s="115"/>
      <c r="E12" s="115"/>
      <c r="F12" s="273"/>
      <c r="G12" s="89" t="s">
        <v>16</v>
      </c>
    </row>
    <row r="13" spans="1:7" s="4" customFormat="1" ht="31.5" customHeight="1">
      <c r="A13" s="304" t="s">
        <v>33</v>
      </c>
      <c r="B13" s="304" t="s">
        <v>35</v>
      </c>
      <c r="C13" s="304" t="s">
        <v>349</v>
      </c>
      <c r="D13" s="304" t="s">
        <v>350</v>
      </c>
      <c r="E13" s="304" t="s">
        <v>351</v>
      </c>
      <c r="F13" s="304" t="s">
        <v>352</v>
      </c>
      <c r="G13" s="304" t="s">
        <v>404</v>
      </c>
    </row>
    <row r="14" spans="1:7" s="4" customFormat="1" ht="3.75" customHeight="1">
      <c r="A14" s="304"/>
      <c r="B14" s="304"/>
      <c r="C14" s="304"/>
      <c r="D14" s="304"/>
      <c r="E14" s="304"/>
      <c r="F14" s="304"/>
      <c r="G14" s="304"/>
    </row>
    <row r="15" spans="1:7" s="62" customFormat="1" ht="15">
      <c r="A15" s="76">
        <v>1</v>
      </c>
      <c r="B15" s="76">
        <v>2</v>
      </c>
      <c r="C15" s="76">
        <v>3</v>
      </c>
      <c r="D15" s="76">
        <v>4</v>
      </c>
      <c r="E15" s="76">
        <v>5</v>
      </c>
      <c r="F15" s="76">
        <v>6</v>
      </c>
      <c r="G15" s="76">
        <v>7</v>
      </c>
    </row>
    <row r="16" spans="1:7" s="9" customFormat="1" ht="16.5" customHeight="1">
      <c r="A16" s="119" t="s">
        <v>216</v>
      </c>
      <c r="B16" s="120"/>
      <c r="C16" s="120"/>
      <c r="D16" s="120"/>
      <c r="E16" s="121"/>
      <c r="F16" s="120"/>
      <c r="G16" s="77">
        <f>G17+G277+G324+G409+G444</f>
        <v>356580314.85</v>
      </c>
    </row>
    <row r="17" spans="1:7" s="63" customFormat="1" ht="15">
      <c r="A17" s="122" t="s">
        <v>45</v>
      </c>
      <c r="B17" s="123" t="s">
        <v>46</v>
      </c>
      <c r="C17" s="124"/>
      <c r="D17" s="124"/>
      <c r="E17" s="125"/>
      <c r="F17" s="124"/>
      <c r="G17" s="78">
        <f>G18+G113+G135+G178+G209+G228+G241+G267+G234</f>
        <v>69568388.22</v>
      </c>
    </row>
    <row r="18" spans="1:7" s="64" customFormat="1" ht="16.5" customHeight="1">
      <c r="A18" s="126" t="s">
        <v>18</v>
      </c>
      <c r="B18" s="123" t="s">
        <v>46</v>
      </c>
      <c r="C18" s="127" t="s">
        <v>47</v>
      </c>
      <c r="D18" s="127"/>
      <c r="E18" s="128"/>
      <c r="F18" s="288"/>
      <c r="G18" s="79">
        <f>G19+G24+G42+G47+G52</f>
        <v>31132982.02</v>
      </c>
    </row>
    <row r="19" spans="1:7" s="65" customFormat="1" ht="36" customHeight="1">
      <c r="A19" s="126" t="s">
        <v>20</v>
      </c>
      <c r="B19" s="123" t="s">
        <v>46</v>
      </c>
      <c r="C19" s="127" t="s">
        <v>47</v>
      </c>
      <c r="D19" s="127" t="s">
        <v>48</v>
      </c>
      <c r="E19" s="129"/>
      <c r="F19" s="288"/>
      <c r="G19" s="80">
        <f>G20</f>
        <v>1389567</v>
      </c>
    </row>
    <row r="20" spans="1:7" s="66" customFormat="1" ht="33" customHeight="1">
      <c r="A20" s="130" t="s">
        <v>236</v>
      </c>
      <c r="B20" s="123" t="s">
        <v>46</v>
      </c>
      <c r="C20" s="127" t="s">
        <v>47</v>
      </c>
      <c r="D20" s="127" t="s">
        <v>48</v>
      </c>
      <c r="E20" s="131" t="s">
        <v>543</v>
      </c>
      <c r="F20" s="288"/>
      <c r="G20" s="80">
        <f>G23</f>
        <v>1389567</v>
      </c>
    </row>
    <row r="21" spans="1:7" s="67" customFormat="1" ht="18" customHeight="1">
      <c r="A21" s="130" t="s">
        <v>237</v>
      </c>
      <c r="B21" s="132" t="s">
        <v>46</v>
      </c>
      <c r="C21" s="124" t="s">
        <v>47</v>
      </c>
      <c r="D21" s="124" t="s">
        <v>48</v>
      </c>
      <c r="E21" s="133" t="s">
        <v>544</v>
      </c>
      <c r="F21" s="124"/>
      <c r="G21" s="81">
        <f>G22</f>
        <v>1389567</v>
      </c>
    </row>
    <row r="22" spans="1:7" s="66" customFormat="1" ht="33" customHeight="1">
      <c r="A22" s="134" t="s">
        <v>238</v>
      </c>
      <c r="B22" s="132" t="s">
        <v>46</v>
      </c>
      <c r="C22" s="124" t="s">
        <v>47</v>
      </c>
      <c r="D22" s="124" t="s">
        <v>48</v>
      </c>
      <c r="E22" s="125" t="s">
        <v>233</v>
      </c>
      <c r="F22" s="288"/>
      <c r="G22" s="81">
        <f>G23</f>
        <v>1389567</v>
      </c>
    </row>
    <row r="23" spans="1:7" s="63" customFormat="1" ht="63.75" customHeight="1">
      <c r="A23" s="134" t="s">
        <v>58</v>
      </c>
      <c r="B23" s="132" t="s">
        <v>46</v>
      </c>
      <c r="C23" s="124" t="s">
        <v>47</v>
      </c>
      <c r="D23" s="124" t="s">
        <v>48</v>
      </c>
      <c r="E23" s="125" t="s">
        <v>233</v>
      </c>
      <c r="F23" s="135">
        <v>100</v>
      </c>
      <c r="G23" s="81">
        <v>1389567</v>
      </c>
    </row>
    <row r="24" spans="1:7" s="11" customFormat="1" ht="52.5" customHeight="1">
      <c r="A24" s="126" t="s">
        <v>354</v>
      </c>
      <c r="B24" s="123" t="s">
        <v>46</v>
      </c>
      <c r="C24" s="127" t="s">
        <v>47</v>
      </c>
      <c r="D24" s="127" t="s">
        <v>50</v>
      </c>
      <c r="E24" s="136"/>
      <c r="F24" s="288"/>
      <c r="G24" s="78">
        <f>G25+G30+G35</f>
        <v>13238633</v>
      </c>
    </row>
    <row r="25" spans="1:7" s="6" customFormat="1" ht="17.25" customHeight="1">
      <c r="A25" s="137" t="s">
        <v>41</v>
      </c>
      <c r="B25" s="123" t="s">
        <v>46</v>
      </c>
      <c r="C25" s="127" t="s">
        <v>47</v>
      </c>
      <c r="D25" s="127" t="s">
        <v>50</v>
      </c>
      <c r="E25" s="131" t="s">
        <v>547</v>
      </c>
      <c r="F25" s="288"/>
      <c r="G25" s="78">
        <f>G26</f>
        <v>12913922.76</v>
      </c>
    </row>
    <row r="26" spans="1:7" s="7" customFormat="1" ht="30" customHeight="1">
      <c r="A26" s="137" t="s">
        <v>43</v>
      </c>
      <c r="B26" s="132" t="s">
        <v>46</v>
      </c>
      <c r="C26" s="124" t="s">
        <v>47</v>
      </c>
      <c r="D26" s="124" t="s">
        <v>50</v>
      </c>
      <c r="E26" s="131" t="s">
        <v>548</v>
      </c>
      <c r="F26" s="135"/>
      <c r="G26" s="82">
        <f>G27</f>
        <v>12913922.76</v>
      </c>
    </row>
    <row r="27" spans="1:7" s="7" customFormat="1" ht="30.75">
      <c r="A27" s="138" t="s">
        <v>232</v>
      </c>
      <c r="B27" s="132" t="s">
        <v>46</v>
      </c>
      <c r="C27" s="124" t="s">
        <v>47</v>
      </c>
      <c r="D27" s="124" t="s">
        <v>50</v>
      </c>
      <c r="E27" s="133" t="s">
        <v>13</v>
      </c>
      <c r="F27" s="135"/>
      <c r="G27" s="82">
        <f>G28+G29</f>
        <v>12913922.76</v>
      </c>
    </row>
    <row r="28" spans="1:7" s="10" customFormat="1" ht="50.25" customHeight="1">
      <c r="A28" s="134" t="s">
        <v>58</v>
      </c>
      <c r="B28" s="132" t="s">
        <v>46</v>
      </c>
      <c r="C28" s="124" t="s">
        <v>47</v>
      </c>
      <c r="D28" s="124" t="s">
        <v>50</v>
      </c>
      <c r="E28" s="133" t="s">
        <v>13</v>
      </c>
      <c r="F28" s="135">
        <v>100</v>
      </c>
      <c r="G28" s="82">
        <f>12196059-3290.24</f>
        <v>12192768.76</v>
      </c>
    </row>
    <row r="29" spans="1:7" s="12" customFormat="1" ht="33" customHeight="1">
      <c r="A29" s="134" t="s">
        <v>211</v>
      </c>
      <c r="B29" s="132" t="s">
        <v>46</v>
      </c>
      <c r="C29" s="124" t="s">
        <v>47</v>
      </c>
      <c r="D29" s="124" t="s">
        <v>50</v>
      </c>
      <c r="E29" s="133" t="s">
        <v>13</v>
      </c>
      <c r="F29" s="135">
        <v>200</v>
      </c>
      <c r="G29" s="82">
        <v>721154</v>
      </c>
    </row>
    <row r="30" spans="1:7" s="6" customFormat="1" ht="62.25">
      <c r="A30" s="126" t="s">
        <v>462</v>
      </c>
      <c r="B30" s="123" t="s">
        <v>46</v>
      </c>
      <c r="C30" s="127" t="s">
        <v>47</v>
      </c>
      <c r="D30" s="127" t="s">
        <v>50</v>
      </c>
      <c r="E30" s="131" t="s">
        <v>549</v>
      </c>
      <c r="F30" s="288"/>
      <c r="G30" s="78">
        <f>G31</f>
        <v>29220</v>
      </c>
    </row>
    <row r="31" spans="1:7" s="5" customFormat="1" ht="100.5" customHeight="1">
      <c r="A31" s="126" t="s">
        <v>463</v>
      </c>
      <c r="B31" s="123" t="s">
        <v>46</v>
      </c>
      <c r="C31" s="127" t="s">
        <v>47</v>
      </c>
      <c r="D31" s="127" t="s">
        <v>50</v>
      </c>
      <c r="E31" s="131" t="s">
        <v>550</v>
      </c>
      <c r="F31" s="288"/>
      <c r="G31" s="78">
        <f>G32</f>
        <v>29220</v>
      </c>
    </row>
    <row r="32" spans="1:7" s="5" customFormat="1" ht="69" customHeight="1">
      <c r="A32" s="126" t="s">
        <v>178</v>
      </c>
      <c r="B32" s="123" t="s">
        <v>46</v>
      </c>
      <c r="C32" s="127" t="s">
        <v>47</v>
      </c>
      <c r="D32" s="127" t="s">
        <v>50</v>
      </c>
      <c r="E32" s="131" t="s">
        <v>634</v>
      </c>
      <c r="F32" s="288"/>
      <c r="G32" s="78">
        <f>G33</f>
        <v>29220</v>
      </c>
    </row>
    <row r="33" spans="1:7" s="5" customFormat="1" ht="49.5" customHeight="1">
      <c r="A33" s="126" t="s">
        <v>397</v>
      </c>
      <c r="B33" s="123" t="s">
        <v>46</v>
      </c>
      <c r="C33" s="127" t="s">
        <v>47</v>
      </c>
      <c r="D33" s="127" t="s">
        <v>50</v>
      </c>
      <c r="E33" s="131" t="s">
        <v>286</v>
      </c>
      <c r="F33" s="288"/>
      <c r="G33" s="78">
        <f>G34</f>
        <v>29220</v>
      </c>
    </row>
    <row r="34" spans="1:7" s="5" customFormat="1" ht="18" customHeight="1">
      <c r="A34" s="134" t="s">
        <v>58</v>
      </c>
      <c r="B34" s="132" t="s">
        <v>46</v>
      </c>
      <c r="C34" s="124" t="s">
        <v>47</v>
      </c>
      <c r="D34" s="124" t="s">
        <v>50</v>
      </c>
      <c r="E34" s="133" t="s">
        <v>286</v>
      </c>
      <c r="F34" s="135">
        <v>100</v>
      </c>
      <c r="G34" s="82">
        <v>29220</v>
      </c>
    </row>
    <row r="35" spans="1:7" s="5" customFormat="1" ht="18" customHeight="1">
      <c r="A35" s="126" t="s">
        <v>42</v>
      </c>
      <c r="B35" s="123" t="s">
        <v>46</v>
      </c>
      <c r="C35" s="127" t="s">
        <v>47</v>
      </c>
      <c r="D35" s="127" t="s">
        <v>50</v>
      </c>
      <c r="E35" s="131" t="s">
        <v>551</v>
      </c>
      <c r="F35" s="139"/>
      <c r="G35" s="78">
        <f>G36</f>
        <v>295490.24</v>
      </c>
    </row>
    <row r="36" spans="1:7" s="5" customFormat="1" ht="38.25" customHeight="1">
      <c r="A36" s="126" t="s">
        <v>7</v>
      </c>
      <c r="B36" s="123" t="s">
        <v>46</v>
      </c>
      <c r="C36" s="127" t="s">
        <v>47</v>
      </c>
      <c r="D36" s="127" t="s">
        <v>50</v>
      </c>
      <c r="E36" s="131" t="s">
        <v>552</v>
      </c>
      <c r="F36" s="139"/>
      <c r="G36" s="78">
        <f>G37+G40</f>
        <v>295490.24</v>
      </c>
    </row>
    <row r="37" spans="1:7" s="8" customFormat="1" ht="51.75" customHeight="1">
      <c r="A37" s="126" t="s">
        <v>359</v>
      </c>
      <c r="B37" s="123" t="s">
        <v>46</v>
      </c>
      <c r="C37" s="127" t="s">
        <v>47</v>
      </c>
      <c r="D37" s="127" t="s">
        <v>50</v>
      </c>
      <c r="E37" s="131" t="s">
        <v>234</v>
      </c>
      <c r="F37" s="288"/>
      <c r="G37" s="78">
        <f>G38+G39</f>
        <v>292200</v>
      </c>
    </row>
    <row r="38" spans="1:7" s="10" customFormat="1" ht="69" customHeight="1">
      <c r="A38" s="134" t="s">
        <v>58</v>
      </c>
      <c r="B38" s="132" t="s">
        <v>46</v>
      </c>
      <c r="C38" s="124" t="s">
        <v>47</v>
      </c>
      <c r="D38" s="124" t="s">
        <v>50</v>
      </c>
      <c r="E38" s="133" t="s">
        <v>234</v>
      </c>
      <c r="F38" s="135">
        <v>100</v>
      </c>
      <c r="G38" s="82">
        <v>289316</v>
      </c>
    </row>
    <row r="39" spans="1:7" s="13" customFormat="1" ht="33.75" customHeight="1">
      <c r="A39" s="134" t="s">
        <v>211</v>
      </c>
      <c r="B39" s="132" t="s">
        <v>46</v>
      </c>
      <c r="C39" s="124" t="s">
        <v>47</v>
      </c>
      <c r="D39" s="124" t="s">
        <v>50</v>
      </c>
      <c r="E39" s="133" t="s">
        <v>234</v>
      </c>
      <c r="F39" s="135">
        <v>200</v>
      </c>
      <c r="G39" s="82">
        <v>2884</v>
      </c>
    </row>
    <row r="40" spans="1:7" s="13" customFormat="1" ht="33.75" customHeight="1">
      <c r="A40" s="126" t="s">
        <v>238</v>
      </c>
      <c r="B40" s="123" t="s">
        <v>46</v>
      </c>
      <c r="C40" s="293" t="s">
        <v>47</v>
      </c>
      <c r="D40" s="293" t="s">
        <v>50</v>
      </c>
      <c r="E40" s="131" t="s">
        <v>784</v>
      </c>
      <c r="F40" s="135"/>
      <c r="G40" s="78">
        <f>G41</f>
        <v>3290.24</v>
      </c>
    </row>
    <row r="41" spans="1:7" s="13" customFormat="1" ht="67.5" customHeight="1">
      <c r="A41" s="134" t="s">
        <v>58</v>
      </c>
      <c r="B41" s="132" t="s">
        <v>46</v>
      </c>
      <c r="C41" s="124" t="s">
        <v>47</v>
      </c>
      <c r="D41" s="124" t="s">
        <v>50</v>
      </c>
      <c r="E41" s="133" t="s">
        <v>784</v>
      </c>
      <c r="F41" s="135">
        <v>100</v>
      </c>
      <c r="G41" s="82">
        <v>3290.24</v>
      </c>
    </row>
    <row r="42" spans="1:7" s="13" customFormat="1" ht="18" customHeight="1">
      <c r="A42" s="278" t="s">
        <v>762</v>
      </c>
      <c r="B42" s="279" t="s">
        <v>46</v>
      </c>
      <c r="C42" s="280" t="s">
        <v>47</v>
      </c>
      <c r="D42" s="280" t="s">
        <v>655</v>
      </c>
      <c r="E42" s="281"/>
      <c r="F42" s="139"/>
      <c r="G42" s="78">
        <f>G43</f>
        <v>123200</v>
      </c>
    </row>
    <row r="43" spans="1:7" s="13" customFormat="1" ht="18" customHeight="1">
      <c r="A43" s="278" t="s">
        <v>42</v>
      </c>
      <c r="B43" s="279" t="s">
        <v>46</v>
      </c>
      <c r="C43" s="280" t="s">
        <v>47</v>
      </c>
      <c r="D43" s="280" t="s">
        <v>655</v>
      </c>
      <c r="E43" s="281" t="s">
        <v>551</v>
      </c>
      <c r="F43" s="139"/>
      <c r="G43" s="78">
        <f>G44</f>
        <v>123200</v>
      </c>
    </row>
    <row r="44" spans="1:7" s="13" customFormat="1" ht="33.75" customHeight="1">
      <c r="A44" s="278" t="s">
        <v>7</v>
      </c>
      <c r="B44" s="279" t="s">
        <v>46</v>
      </c>
      <c r="C44" s="280" t="s">
        <v>47</v>
      </c>
      <c r="D44" s="280" t="s">
        <v>655</v>
      </c>
      <c r="E44" s="281" t="s">
        <v>552</v>
      </c>
      <c r="F44" s="139"/>
      <c r="G44" s="78">
        <f>G45</f>
        <v>123200</v>
      </c>
    </row>
    <row r="45" spans="1:7" s="13" customFormat="1" ht="33.75" customHeight="1">
      <c r="A45" s="283" t="s">
        <v>763</v>
      </c>
      <c r="B45" s="284" t="s">
        <v>46</v>
      </c>
      <c r="C45" s="285" t="s">
        <v>47</v>
      </c>
      <c r="D45" s="285" t="s">
        <v>655</v>
      </c>
      <c r="E45" s="286" t="s">
        <v>764</v>
      </c>
      <c r="F45" s="135"/>
      <c r="G45" s="82">
        <f>G46</f>
        <v>123200</v>
      </c>
    </row>
    <row r="46" spans="1:7" s="13" customFormat="1" ht="33.75" customHeight="1">
      <c r="A46" s="283" t="s">
        <v>211</v>
      </c>
      <c r="B46" s="284" t="s">
        <v>46</v>
      </c>
      <c r="C46" s="285" t="s">
        <v>47</v>
      </c>
      <c r="D46" s="285" t="s">
        <v>655</v>
      </c>
      <c r="E46" s="286" t="s">
        <v>764</v>
      </c>
      <c r="F46" s="135">
        <v>200</v>
      </c>
      <c r="G46" s="82">
        <v>123200</v>
      </c>
    </row>
    <row r="47" spans="1:7" s="11" customFormat="1" ht="16.5">
      <c r="A47" s="126" t="s">
        <v>224</v>
      </c>
      <c r="B47" s="123" t="s">
        <v>46</v>
      </c>
      <c r="C47" s="127" t="s">
        <v>47</v>
      </c>
      <c r="D47" s="127" t="s">
        <v>332</v>
      </c>
      <c r="E47" s="141"/>
      <c r="F47" s="288"/>
      <c r="G47" s="78">
        <f>G48</f>
        <v>133450</v>
      </c>
    </row>
    <row r="48" spans="1:7" s="14" customFormat="1" ht="15.75">
      <c r="A48" s="137" t="s">
        <v>186</v>
      </c>
      <c r="B48" s="123" t="s">
        <v>46</v>
      </c>
      <c r="C48" s="127" t="s">
        <v>47</v>
      </c>
      <c r="D48" s="127" t="s">
        <v>332</v>
      </c>
      <c r="E48" s="131" t="s">
        <v>557</v>
      </c>
      <c r="F48" s="288"/>
      <c r="G48" s="78">
        <f>G49</f>
        <v>133450</v>
      </c>
    </row>
    <row r="49" spans="1:7" s="14" customFormat="1" ht="30" customHeight="1">
      <c r="A49" s="140" t="s">
        <v>8</v>
      </c>
      <c r="B49" s="123" t="s">
        <v>46</v>
      </c>
      <c r="C49" s="127" t="s">
        <v>47</v>
      </c>
      <c r="D49" s="127" t="s">
        <v>332</v>
      </c>
      <c r="E49" s="131" t="s">
        <v>558</v>
      </c>
      <c r="F49" s="288"/>
      <c r="G49" s="78">
        <f>G50</f>
        <v>133450</v>
      </c>
    </row>
    <row r="50" spans="1:7" s="15" customFormat="1" ht="16.5" customHeight="1">
      <c r="A50" s="138" t="s">
        <v>8</v>
      </c>
      <c r="B50" s="132" t="s">
        <v>46</v>
      </c>
      <c r="C50" s="124" t="s">
        <v>47</v>
      </c>
      <c r="D50" s="124" t="s">
        <v>332</v>
      </c>
      <c r="E50" s="133" t="s">
        <v>235</v>
      </c>
      <c r="F50" s="124"/>
      <c r="G50" s="82">
        <f>G51</f>
        <v>133450</v>
      </c>
    </row>
    <row r="51" spans="1:7" s="16" customFormat="1" ht="15">
      <c r="A51" s="134" t="s">
        <v>335</v>
      </c>
      <c r="B51" s="132" t="s">
        <v>46</v>
      </c>
      <c r="C51" s="124" t="s">
        <v>47</v>
      </c>
      <c r="D51" s="124" t="s">
        <v>332</v>
      </c>
      <c r="E51" s="133" t="s">
        <v>235</v>
      </c>
      <c r="F51" s="135">
        <v>800</v>
      </c>
      <c r="G51" s="82">
        <v>133450</v>
      </c>
    </row>
    <row r="52" spans="1:7" s="11" customFormat="1" ht="16.5">
      <c r="A52" s="126" t="s">
        <v>21</v>
      </c>
      <c r="B52" s="123" t="s">
        <v>46</v>
      </c>
      <c r="C52" s="127" t="s">
        <v>47</v>
      </c>
      <c r="D52" s="127" t="s">
        <v>217</v>
      </c>
      <c r="E52" s="141"/>
      <c r="F52" s="288"/>
      <c r="G52" s="78">
        <f>G53+G79+G84+G90+G95+G100+G72</f>
        <v>16248132.02</v>
      </c>
    </row>
    <row r="53" spans="1:7" s="12" customFormat="1" ht="35.25" customHeight="1">
      <c r="A53" s="130" t="s">
        <v>430</v>
      </c>
      <c r="B53" s="123" t="s">
        <v>46</v>
      </c>
      <c r="C53" s="127" t="s">
        <v>47</v>
      </c>
      <c r="D53" s="127" t="s">
        <v>217</v>
      </c>
      <c r="E53" s="136" t="s">
        <v>559</v>
      </c>
      <c r="F53" s="139"/>
      <c r="G53" s="78">
        <f>G54+G62+G58</f>
        <v>1162500</v>
      </c>
    </row>
    <row r="54" spans="1:7" s="12" customFormat="1" ht="66" customHeight="1">
      <c r="A54" s="130" t="s">
        <v>482</v>
      </c>
      <c r="B54" s="123" t="s">
        <v>46</v>
      </c>
      <c r="C54" s="127" t="s">
        <v>47</v>
      </c>
      <c r="D54" s="127" t="s">
        <v>217</v>
      </c>
      <c r="E54" s="136" t="s">
        <v>575</v>
      </c>
      <c r="F54" s="139"/>
      <c r="G54" s="78">
        <f>G55</f>
        <v>122900</v>
      </c>
    </row>
    <row r="55" spans="1:7" s="12" customFormat="1" ht="46.5">
      <c r="A55" s="130" t="s">
        <v>239</v>
      </c>
      <c r="B55" s="123" t="s">
        <v>46</v>
      </c>
      <c r="C55" s="127" t="s">
        <v>47</v>
      </c>
      <c r="D55" s="127" t="s">
        <v>217</v>
      </c>
      <c r="E55" s="131" t="s">
        <v>599</v>
      </c>
      <c r="F55" s="139"/>
      <c r="G55" s="78">
        <f>G56</f>
        <v>122900</v>
      </c>
    </row>
    <row r="56" spans="1:7" s="12" customFormat="1" ht="46.5">
      <c r="A56" s="142" t="s">
        <v>1</v>
      </c>
      <c r="B56" s="132" t="s">
        <v>46</v>
      </c>
      <c r="C56" s="124" t="s">
        <v>47</v>
      </c>
      <c r="D56" s="124" t="s">
        <v>217</v>
      </c>
      <c r="E56" s="133" t="s">
        <v>240</v>
      </c>
      <c r="F56" s="135"/>
      <c r="G56" s="82">
        <f>G57</f>
        <v>122900</v>
      </c>
    </row>
    <row r="57" spans="1:7" s="12" customFormat="1" ht="30.75">
      <c r="A57" s="134" t="s">
        <v>59</v>
      </c>
      <c r="B57" s="132" t="s">
        <v>46</v>
      </c>
      <c r="C57" s="124" t="s">
        <v>47</v>
      </c>
      <c r="D57" s="124" t="s">
        <v>217</v>
      </c>
      <c r="E57" s="133" t="s">
        <v>240</v>
      </c>
      <c r="F57" s="135">
        <v>600</v>
      </c>
      <c r="G57" s="82">
        <v>122900</v>
      </c>
    </row>
    <row r="58" spans="1:7" s="12" customFormat="1" ht="66.75" customHeight="1">
      <c r="A58" s="130" t="s">
        <v>483</v>
      </c>
      <c r="B58" s="123" t="s">
        <v>46</v>
      </c>
      <c r="C58" s="127" t="s">
        <v>47</v>
      </c>
      <c r="D58" s="127" t="s">
        <v>217</v>
      </c>
      <c r="E58" s="136" t="s">
        <v>577</v>
      </c>
      <c r="F58" s="139"/>
      <c r="G58" s="78">
        <f>G60</f>
        <v>40000</v>
      </c>
    </row>
    <row r="59" spans="1:7" s="12" customFormat="1" ht="46.5">
      <c r="A59" s="126" t="s">
        <v>241</v>
      </c>
      <c r="B59" s="123" t="s">
        <v>46</v>
      </c>
      <c r="C59" s="127" t="s">
        <v>47</v>
      </c>
      <c r="D59" s="127" t="s">
        <v>217</v>
      </c>
      <c r="E59" s="128" t="s">
        <v>600</v>
      </c>
      <c r="F59" s="139"/>
      <c r="G59" s="78">
        <f>G60</f>
        <v>40000</v>
      </c>
    </row>
    <row r="60" spans="1:7" s="12" customFormat="1" ht="15">
      <c r="A60" s="143" t="s">
        <v>242</v>
      </c>
      <c r="B60" s="132" t="s">
        <v>46</v>
      </c>
      <c r="C60" s="124" t="s">
        <v>47</v>
      </c>
      <c r="D60" s="124" t="s">
        <v>217</v>
      </c>
      <c r="E60" s="133" t="s">
        <v>338</v>
      </c>
      <c r="F60" s="135"/>
      <c r="G60" s="82">
        <f>G61</f>
        <v>40000</v>
      </c>
    </row>
    <row r="61" spans="1:7" s="12" customFormat="1" ht="30.75">
      <c r="A61" s="134" t="s">
        <v>211</v>
      </c>
      <c r="B61" s="132" t="s">
        <v>46</v>
      </c>
      <c r="C61" s="124" t="s">
        <v>47</v>
      </c>
      <c r="D61" s="124" t="s">
        <v>217</v>
      </c>
      <c r="E61" s="133" t="s">
        <v>338</v>
      </c>
      <c r="F61" s="135">
        <v>200</v>
      </c>
      <c r="G61" s="82">
        <v>40000</v>
      </c>
    </row>
    <row r="62" spans="1:7" s="10" customFormat="1" ht="63" customHeight="1">
      <c r="A62" s="130" t="s">
        <v>433</v>
      </c>
      <c r="B62" s="123" t="s">
        <v>46</v>
      </c>
      <c r="C62" s="127" t="s">
        <v>47</v>
      </c>
      <c r="D62" s="127" t="s">
        <v>217</v>
      </c>
      <c r="E62" s="136" t="s">
        <v>576</v>
      </c>
      <c r="F62" s="135"/>
      <c r="G62" s="78">
        <f>G63+G66+G69</f>
        <v>999600</v>
      </c>
    </row>
    <row r="63" spans="1:7" s="10" customFormat="1" ht="67.5" customHeight="1">
      <c r="A63" s="144" t="s">
        <v>243</v>
      </c>
      <c r="B63" s="123" t="s">
        <v>46</v>
      </c>
      <c r="C63" s="127" t="s">
        <v>47</v>
      </c>
      <c r="D63" s="127" t="s">
        <v>217</v>
      </c>
      <c r="E63" s="131" t="s">
        <v>603</v>
      </c>
      <c r="F63" s="145"/>
      <c r="G63" s="78">
        <f>G64</f>
        <v>876600</v>
      </c>
    </row>
    <row r="64" spans="1:7" s="10" customFormat="1" ht="48" customHeight="1">
      <c r="A64" s="134" t="s">
        <v>0</v>
      </c>
      <c r="B64" s="132" t="s">
        <v>46</v>
      </c>
      <c r="C64" s="124" t="s">
        <v>47</v>
      </c>
      <c r="D64" s="124" t="s">
        <v>217</v>
      </c>
      <c r="E64" s="133" t="s">
        <v>244</v>
      </c>
      <c r="F64" s="145"/>
      <c r="G64" s="78">
        <f>G65</f>
        <v>876600</v>
      </c>
    </row>
    <row r="65" spans="1:7" s="8" customFormat="1" ht="67.5" customHeight="1">
      <c r="A65" s="134" t="s">
        <v>58</v>
      </c>
      <c r="B65" s="132" t="s">
        <v>46</v>
      </c>
      <c r="C65" s="124" t="s">
        <v>47</v>
      </c>
      <c r="D65" s="124" t="s">
        <v>217</v>
      </c>
      <c r="E65" s="133" t="s">
        <v>244</v>
      </c>
      <c r="F65" s="145">
        <v>100</v>
      </c>
      <c r="G65" s="82">
        <v>876600</v>
      </c>
    </row>
    <row r="66" spans="1:7" s="13" customFormat="1" ht="66.75" customHeight="1">
      <c r="A66" s="126" t="s">
        <v>290</v>
      </c>
      <c r="B66" s="123" t="s">
        <v>46</v>
      </c>
      <c r="C66" s="127" t="s">
        <v>47</v>
      </c>
      <c r="D66" s="127" t="s">
        <v>217</v>
      </c>
      <c r="E66" s="131" t="s">
        <v>601</v>
      </c>
      <c r="F66" s="139"/>
      <c r="G66" s="78">
        <f>G67</f>
        <v>7000</v>
      </c>
    </row>
    <row r="67" spans="1:7" s="13" customFormat="1" ht="18.75" customHeight="1">
      <c r="A67" s="143" t="s">
        <v>242</v>
      </c>
      <c r="B67" s="132" t="s">
        <v>46</v>
      </c>
      <c r="C67" s="124" t="s">
        <v>47</v>
      </c>
      <c r="D67" s="124" t="s">
        <v>217</v>
      </c>
      <c r="E67" s="133" t="s">
        <v>246</v>
      </c>
      <c r="F67" s="145"/>
      <c r="G67" s="82">
        <f>G68</f>
        <v>7000</v>
      </c>
    </row>
    <row r="68" spans="1:7" s="13" customFormat="1" ht="36" customHeight="1">
      <c r="A68" s="134" t="s">
        <v>211</v>
      </c>
      <c r="B68" s="132" t="s">
        <v>46</v>
      </c>
      <c r="C68" s="124" t="s">
        <v>47</v>
      </c>
      <c r="D68" s="124" t="s">
        <v>217</v>
      </c>
      <c r="E68" s="133" t="s">
        <v>246</v>
      </c>
      <c r="F68" s="135">
        <v>200</v>
      </c>
      <c r="G68" s="82">
        <v>7000</v>
      </c>
    </row>
    <row r="69" spans="1:7" s="13" customFormat="1" ht="36" customHeight="1">
      <c r="A69" s="144" t="s">
        <v>245</v>
      </c>
      <c r="B69" s="123" t="s">
        <v>46</v>
      </c>
      <c r="C69" s="127" t="s">
        <v>47</v>
      </c>
      <c r="D69" s="127" t="s">
        <v>217</v>
      </c>
      <c r="E69" s="131" t="s">
        <v>602</v>
      </c>
      <c r="F69" s="139"/>
      <c r="G69" s="78">
        <f>G70</f>
        <v>116000</v>
      </c>
    </row>
    <row r="70" spans="1:7" s="13" customFormat="1" ht="22.5" customHeight="1">
      <c r="A70" s="143" t="s">
        <v>242</v>
      </c>
      <c r="B70" s="132" t="s">
        <v>46</v>
      </c>
      <c r="C70" s="124" t="s">
        <v>47</v>
      </c>
      <c r="D70" s="124" t="s">
        <v>217</v>
      </c>
      <c r="E70" s="133" t="s">
        <v>247</v>
      </c>
      <c r="F70" s="145"/>
      <c r="G70" s="82">
        <f>G71</f>
        <v>116000</v>
      </c>
    </row>
    <row r="71" spans="1:7" s="13" customFormat="1" ht="36" customHeight="1">
      <c r="A71" s="134" t="s">
        <v>211</v>
      </c>
      <c r="B71" s="132" t="s">
        <v>46</v>
      </c>
      <c r="C71" s="124" t="s">
        <v>47</v>
      </c>
      <c r="D71" s="124" t="s">
        <v>217</v>
      </c>
      <c r="E71" s="133" t="s">
        <v>247</v>
      </c>
      <c r="F71" s="145">
        <v>200</v>
      </c>
      <c r="G71" s="82">
        <v>116000</v>
      </c>
    </row>
    <row r="72" spans="1:7" s="13" customFormat="1" ht="53.25" customHeight="1">
      <c r="A72" s="126" t="s">
        <v>434</v>
      </c>
      <c r="B72" s="123" t="s">
        <v>46</v>
      </c>
      <c r="C72" s="127" t="s">
        <v>47</v>
      </c>
      <c r="D72" s="127" t="s">
        <v>217</v>
      </c>
      <c r="E72" s="136" t="s">
        <v>560</v>
      </c>
      <c r="F72" s="146"/>
      <c r="G72" s="78">
        <f>G73</f>
        <v>188500</v>
      </c>
    </row>
    <row r="73" spans="1:7" s="13" customFormat="1" ht="83.25" customHeight="1">
      <c r="A73" s="126" t="s">
        <v>435</v>
      </c>
      <c r="B73" s="123" t="s">
        <v>46</v>
      </c>
      <c r="C73" s="127" t="s">
        <v>47</v>
      </c>
      <c r="D73" s="127" t="s">
        <v>217</v>
      </c>
      <c r="E73" s="131" t="s">
        <v>598</v>
      </c>
      <c r="F73" s="146"/>
      <c r="G73" s="78">
        <f>G74</f>
        <v>188500</v>
      </c>
    </row>
    <row r="74" spans="1:7" s="13" customFormat="1" ht="50.25" customHeight="1">
      <c r="A74" s="126" t="s">
        <v>167</v>
      </c>
      <c r="B74" s="123" t="s">
        <v>46</v>
      </c>
      <c r="C74" s="127" t="s">
        <v>47</v>
      </c>
      <c r="D74" s="127" t="s">
        <v>217</v>
      </c>
      <c r="E74" s="131" t="s">
        <v>604</v>
      </c>
      <c r="F74" s="146"/>
      <c r="G74" s="78">
        <f>G75+G77</f>
        <v>188500</v>
      </c>
    </row>
    <row r="75" spans="1:7" s="13" customFormat="1" ht="18" customHeight="1">
      <c r="A75" s="126" t="s">
        <v>395</v>
      </c>
      <c r="B75" s="123" t="s">
        <v>46</v>
      </c>
      <c r="C75" s="127" t="s">
        <v>47</v>
      </c>
      <c r="D75" s="127" t="s">
        <v>217</v>
      </c>
      <c r="E75" s="131" t="s">
        <v>396</v>
      </c>
      <c r="F75" s="146"/>
      <c r="G75" s="78">
        <f>G76</f>
        <v>40000</v>
      </c>
    </row>
    <row r="76" spans="1:7" s="13" customFormat="1" ht="34.5" customHeight="1">
      <c r="A76" s="134" t="s">
        <v>211</v>
      </c>
      <c r="B76" s="132" t="s">
        <v>46</v>
      </c>
      <c r="C76" s="124" t="s">
        <v>47</v>
      </c>
      <c r="D76" s="124" t="s">
        <v>217</v>
      </c>
      <c r="E76" s="133" t="s">
        <v>396</v>
      </c>
      <c r="F76" s="145">
        <v>200</v>
      </c>
      <c r="G76" s="82">
        <v>40000</v>
      </c>
    </row>
    <row r="77" spans="1:7" s="13" customFormat="1" ht="18" customHeight="1">
      <c r="A77" s="126" t="s">
        <v>168</v>
      </c>
      <c r="B77" s="123" t="s">
        <v>46</v>
      </c>
      <c r="C77" s="127" t="s">
        <v>47</v>
      </c>
      <c r="D77" s="127" t="s">
        <v>217</v>
      </c>
      <c r="E77" s="131" t="s">
        <v>169</v>
      </c>
      <c r="F77" s="146"/>
      <c r="G77" s="78">
        <f>G78</f>
        <v>148500</v>
      </c>
    </row>
    <row r="78" spans="1:7" s="13" customFormat="1" ht="36" customHeight="1">
      <c r="A78" s="134" t="s">
        <v>211</v>
      </c>
      <c r="B78" s="132" t="s">
        <v>46</v>
      </c>
      <c r="C78" s="124" t="s">
        <v>47</v>
      </c>
      <c r="D78" s="124" t="s">
        <v>217</v>
      </c>
      <c r="E78" s="133" t="s">
        <v>169</v>
      </c>
      <c r="F78" s="145">
        <v>200</v>
      </c>
      <c r="G78" s="82">
        <v>148500</v>
      </c>
    </row>
    <row r="79" spans="1:7" s="13" customFormat="1" ht="35.25" customHeight="1">
      <c r="A79" s="126" t="s">
        <v>436</v>
      </c>
      <c r="B79" s="123" t="s">
        <v>46</v>
      </c>
      <c r="C79" s="127" t="s">
        <v>47</v>
      </c>
      <c r="D79" s="127" t="s">
        <v>217</v>
      </c>
      <c r="E79" s="136" t="s">
        <v>561</v>
      </c>
      <c r="F79" s="139"/>
      <c r="G79" s="78">
        <f>G80</f>
        <v>25000</v>
      </c>
    </row>
    <row r="80" spans="1:7" s="13" customFormat="1" ht="62.25" customHeight="1">
      <c r="A80" s="126" t="s">
        <v>437</v>
      </c>
      <c r="B80" s="123" t="s">
        <v>46</v>
      </c>
      <c r="C80" s="127" t="s">
        <v>47</v>
      </c>
      <c r="D80" s="127" t="s">
        <v>217</v>
      </c>
      <c r="E80" s="131" t="s">
        <v>597</v>
      </c>
      <c r="F80" s="139"/>
      <c r="G80" s="78">
        <f>G81</f>
        <v>25000</v>
      </c>
    </row>
    <row r="81" spans="1:7" s="13" customFormat="1" ht="63" customHeight="1">
      <c r="A81" s="137" t="s">
        <v>38</v>
      </c>
      <c r="B81" s="123" t="s">
        <v>46</v>
      </c>
      <c r="C81" s="127" t="s">
        <v>47</v>
      </c>
      <c r="D81" s="127" t="s">
        <v>217</v>
      </c>
      <c r="E81" s="131" t="s">
        <v>605</v>
      </c>
      <c r="F81" s="139"/>
      <c r="G81" s="78">
        <f>G82</f>
        <v>25000</v>
      </c>
    </row>
    <row r="82" spans="1:7" s="13" customFormat="1" ht="18" customHeight="1">
      <c r="A82" s="134" t="s">
        <v>248</v>
      </c>
      <c r="B82" s="132" t="s">
        <v>46</v>
      </c>
      <c r="C82" s="124" t="s">
        <v>47</v>
      </c>
      <c r="D82" s="124" t="s">
        <v>217</v>
      </c>
      <c r="E82" s="133" t="s">
        <v>249</v>
      </c>
      <c r="F82" s="135"/>
      <c r="G82" s="82">
        <f>G83</f>
        <v>25000</v>
      </c>
    </row>
    <row r="83" spans="1:7" s="13" customFormat="1" ht="36" customHeight="1">
      <c r="A83" s="134" t="s">
        <v>211</v>
      </c>
      <c r="B83" s="132" t="s">
        <v>46</v>
      </c>
      <c r="C83" s="124" t="s">
        <v>47</v>
      </c>
      <c r="D83" s="124" t="s">
        <v>217</v>
      </c>
      <c r="E83" s="133" t="s">
        <v>249</v>
      </c>
      <c r="F83" s="135">
        <v>200</v>
      </c>
      <c r="G83" s="82">
        <v>25000</v>
      </c>
    </row>
    <row r="84" spans="1:7" s="13" customFormat="1" ht="31.5" customHeight="1">
      <c r="A84" s="130" t="s">
        <v>438</v>
      </c>
      <c r="B84" s="123" t="s">
        <v>46</v>
      </c>
      <c r="C84" s="127" t="s">
        <v>47</v>
      </c>
      <c r="D84" s="127" t="s">
        <v>217</v>
      </c>
      <c r="E84" s="136" t="s">
        <v>562</v>
      </c>
      <c r="F84" s="288"/>
      <c r="G84" s="78">
        <f>G85</f>
        <v>287302</v>
      </c>
    </row>
    <row r="85" spans="1:7" s="13" customFormat="1" ht="83.25" customHeight="1">
      <c r="A85" s="130" t="s">
        <v>439</v>
      </c>
      <c r="B85" s="123" t="s">
        <v>46</v>
      </c>
      <c r="C85" s="127" t="s">
        <v>47</v>
      </c>
      <c r="D85" s="127" t="s">
        <v>217</v>
      </c>
      <c r="E85" s="136" t="s">
        <v>596</v>
      </c>
      <c r="F85" s="124"/>
      <c r="G85" s="78">
        <f>G86</f>
        <v>287302</v>
      </c>
    </row>
    <row r="86" spans="1:7" s="13" customFormat="1" ht="36" customHeight="1">
      <c r="A86" s="144" t="s">
        <v>250</v>
      </c>
      <c r="B86" s="123" t="s">
        <v>46</v>
      </c>
      <c r="C86" s="127" t="s">
        <v>47</v>
      </c>
      <c r="D86" s="127" t="s">
        <v>217</v>
      </c>
      <c r="E86" s="131" t="s">
        <v>606</v>
      </c>
      <c r="F86" s="146"/>
      <c r="G86" s="78">
        <f>G87</f>
        <v>287302</v>
      </c>
    </row>
    <row r="87" spans="1:7" s="17" customFormat="1" ht="31.5" customHeight="1">
      <c r="A87" s="142" t="s">
        <v>2</v>
      </c>
      <c r="B87" s="132" t="s">
        <v>46</v>
      </c>
      <c r="C87" s="124" t="s">
        <v>47</v>
      </c>
      <c r="D87" s="124" t="s">
        <v>217</v>
      </c>
      <c r="E87" s="133" t="s">
        <v>251</v>
      </c>
      <c r="F87" s="145"/>
      <c r="G87" s="82">
        <f>G88+G89</f>
        <v>287302</v>
      </c>
    </row>
    <row r="88" spans="1:7" s="17" customFormat="1" ht="69" customHeight="1">
      <c r="A88" s="134" t="s">
        <v>58</v>
      </c>
      <c r="B88" s="132" t="s">
        <v>46</v>
      </c>
      <c r="C88" s="124" t="s">
        <v>47</v>
      </c>
      <c r="D88" s="124" t="s">
        <v>217</v>
      </c>
      <c r="E88" s="133" t="s">
        <v>251</v>
      </c>
      <c r="F88" s="135">
        <v>100</v>
      </c>
      <c r="G88" s="82">
        <f>249993+591.51</f>
        <v>250584.51</v>
      </c>
    </row>
    <row r="89" spans="1:7" s="16" customFormat="1" ht="34.5" customHeight="1">
      <c r="A89" s="134" t="s">
        <v>211</v>
      </c>
      <c r="B89" s="132" t="s">
        <v>46</v>
      </c>
      <c r="C89" s="124" t="s">
        <v>47</v>
      </c>
      <c r="D89" s="124" t="s">
        <v>217</v>
      </c>
      <c r="E89" s="133" t="s">
        <v>251</v>
      </c>
      <c r="F89" s="135">
        <v>200</v>
      </c>
      <c r="G89" s="82">
        <f>37309-591.51</f>
        <v>36717.49</v>
      </c>
    </row>
    <row r="90" spans="1:7" s="16" customFormat="1" ht="50.25" customHeight="1">
      <c r="A90" s="126" t="s">
        <v>470</v>
      </c>
      <c r="B90" s="123" t="s">
        <v>46</v>
      </c>
      <c r="C90" s="127" t="s">
        <v>47</v>
      </c>
      <c r="D90" s="127" t="s">
        <v>217</v>
      </c>
      <c r="E90" s="147" t="s">
        <v>563</v>
      </c>
      <c r="F90" s="148"/>
      <c r="G90" s="78">
        <f>G91</f>
        <v>30000</v>
      </c>
    </row>
    <row r="91" spans="1:7" s="16" customFormat="1" ht="83.25" customHeight="1">
      <c r="A91" s="126" t="s">
        <v>484</v>
      </c>
      <c r="B91" s="123" t="s">
        <v>46</v>
      </c>
      <c r="C91" s="127" t="s">
        <v>47</v>
      </c>
      <c r="D91" s="127" t="s">
        <v>217</v>
      </c>
      <c r="E91" s="147" t="s">
        <v>595</v>
      </c>
      <c r="F91" s="148"/>
      <c r="G91" s="78">
        <f>G92</f>
        <v>30000</v>
      </c>
    </row>
    <row r="92" spans="1:7" s="16" customFormat="1" ht="63.75" customHeight="1">
      <c r="A92" s="126" t="s">
        <v>10</v>
      </c>
      <c r="B92" s="123" t="s">
        <v>46</v>
      </c>
      <c r="C92" s="127" t="s">
        <v>47</v>
      </c>
      <c r="D92" s="127" t="s">
        <v>217</v>
      </c>
      <c r="E92" s="147" t="s">
        <v>607</v>
      </c>
      <c r="F92" s="148"/>
      <c r="G92" s="78">
        <f>G93</f>
        <v>30000</v>
      </c>
    </row>
    <row r="93" spans="1:7" s="16" customFormat="1" ht="31.5" customHeight="1">
      <c r="A93" s="134" t="s">
        <v>11</v>
      </c>
      <c r="B93" s="132" t="s">
        <v>46</v>
      </c>
      <c r="C93" s="124" t="s">
        <v>47</v>
      </c>
      <c r="D93" s="124" t="s">
        <v>217</v>
      </c>
      <c r="E93" s="149" t="s">
        <v>12</v>
      </c>
      <c r="F93" s="150"/>
      <c r="G93" s="82">
        <f>G94</f>
        <v>30000</v>
      </c>
    </row>
    <row r="94" spans="1:7" s="16" customFormat="1" ht="18.75" customHeight="1">
      <c r="A94" s="134" t="s">
        <v>356</v>
      </c>
      <c r="B94" s="132" t="s">
        <v>46</v>
      </c>
      <c r="C94" s="124" t="s">
        <v>47</v>
      </c>
      <c r="D94" s="124" t="s">
        <v>217</v>
      </c>
      <c r="E94" s="149" t="s">
        <v>12</v>
      </c>
      <c r="F94" s="150">
        <v>300</v>
      </c>
      <c r="G94" s="82">
        <v>30000</v>
      </c>
    </row>
    <row r="95" spans="1:7" s="6" customFormat="1" ht="36" customHeight="1">
      <c r="A95" s="126" t="s">
        <v>66</v>
      </c>
      <c r="B95" s="123" t="s">
        <v>46</v>
      </c>
      <c r="C95" s="127" t="s">
        <v>47</v>
      </c>
      <c r="D95" s="127" t="s">
        <v>217</v>
      </c>
      <c r="E95" s="131" t="s">
        <v>564</v>
      </c>
      <c r="F95" s="146"/>
      <c r="G95" s="78">
        <f>G96</f>
        <v>1796133.0900000003</v>
      </c>
    </row>
    <row r="96" spans="1:7" s="6" customFormat="1" ht="36" customHeight="1">
      <c r="A96" s="126" t="s">
        <v>65</v>
      </c>
      <c r="B96" s="123" t="s">
        <v>46</v>
      </c>
      <c r="C96" s="127" t="s">
        <v>47</v>
      </c>
      <c r="D96" s="127" t="s">
        <v>217</v>
      </c>
      <c r="E96" s="131" t="s">
        <v>594</v>
      </c>
      <c r="F96" s="146"/>
      <c r="G96" s="78">
        <f>G97</f>
        <v>1796133.0900000003</v>
      </c>
    </row>
    <row r="97" spans="1:7" s="6" customFormat="1" ht="36" customHeight="1">
      <c r="A97" s="200" t="s">
        <v>644</v>
      </c>
      <c r="B97" s="132" t="s">
        <v>46</v>
      </c>
      <c r="C97" s="124" t="s">
        <v>47</v>
      </c>
      <c r="D97" s="124" t="s">
        <v>217</v>
      </c>
      <c r="E97" s="151" t="s">
        <v>252</v>
      </c>
      <c r="F97" s="152"/>
      <c r="G97" s="82">
        <f>G98+G99</f>
        <v>1796133.0900000003</v>
      </c>
    </row>
    <row r="98" spans="1:7" s="6" customFormat="1" ht="36" customHeight="1">
      <c r="A98" s="134" t="s">
        <v>211</v>
      </c>
      <c r="B98" s="132" t="s">
        <v>46</v>
      </c>
      <c r="C98" s="124" t="s">
        <v>47</v>
      </c>
      <c r="D98" s="124" t="s">
        <v>217</v>
      </c>
      <c r="E98" s="151" t="s">
        <v>252</v>
      </c>
      <c r="F98" s="135">
        <v>200</v>
      </c>
      <c r="G98" s="82">
        <v>11160</v>
      </c>
    </row>
    <row r="99" spans="1:7" s="6" customFormat="1" ht="15.75" customHeight="1">
      <c r="A99" s="134" t="s">
        <v>335</v>
      </c>
      <c r="B99" s="132" t="s">
        <v>46</v>
      </c>
      <c r="C99" s="124" t="s">
        <v>47</v>
      </c>
      <c r="D99" s="124" t="s">
        <v>217</v>
      </c>
      <c r="E99" s="151" t="s">
        <v>252</v>
      </c>
      <c r="F99" s="135">
        <v>800</v>
      </c>
      <c r="G99" s="82">
        <f>2234273.45-1945.98+1945.98-12520-470000-30000+111045.8-42506.17+15000-15968.47-4351.52</f>
        <v>1784973.0900000003</v>
      </c>
    </row>
    <row r="100" spans="1:7" s="6" customFormat="1" ht="18" customHeight="1">
      <c r="A100" s="126" t="s">
        <v>42</v>
      </c>
      <c r="B100" s="123" t="s">
        <v>46</v>
      </c>
      <c r="C100" s="127" t="s">
        <v>47</v>
      </c>
      <c r="D100" s="127" t="s">
        <v>217</v>
      </c>
      <c r="E100" s="136" t="s">
        <v>551</v>
      </c>
      <c r="F100" s="135"/>
      <c r="G100" s="78">
        <f>G101</f>
        <v>12758696.93</v>
      </c>
    </row>
    <row r="101" spans="1:7" s="6" customFormat="1" ht="36" customHeight="1">
      <c r="A101" s="126" t="s">
        <v>7</v>
      </c>
      <c r="B101" s="123" t="s">
        <v>46</v>
      </c>
      <c r="C101" s="127" t="s">
        <v>47</v>
      </c>
      <c r="D101" s="127" t="s">
        <v>217</v>
      </c>
      <c r="E101" s="136" t="s">
        <v>552</v>
      </c>
      <c r="F101" s="135"/>
      <c r="G101" s="78">
        <f>+G102+G105+G109+G111</f>
        <v>12758696.93</v>
      </c>
    </row>
    <row r="102" spans="1:7" s="8" customFormat="1" ht="131.25" customHeight="1">
      <c r="A102" s="226" t="s">
        <v>647</v>
      </c>
      <c r="B102" s="123" t="s">
        <v>46</v>
      </c>
      <c r="C102" s="127" t="s">
        <v>47</v>
      </c>
      <c r="D102" s="127" t="s">
        <v>217</v>
      </c>
      <c r="E102" s="131" t="s">
        <v>287</v>
      </c>
      <c r="F102" s="288"/>
      <c r="G102" s="78">
        <f>G103+G104</f>
        <v>2577409</v>
      </c>
    </row>
    <row r="103" spans="1:7" s="16" customFormat="1" ht="68.25" customHeight="1">
      <c r="A103" s="134" t="s">
        <v>58</v>
      </c>
      <c r="B103" s="132" t="s">
        <v>46</v>
      </c>
      <c r="C103" s="124" t="s">
        <v>47</v>
      </c>
      <c r="D103" s="124" t="s">
        <v>217</v>
      </c>
      <c r="E103" s="133" t="s">
        <v>287</v>
      </c>
      <c r="F103" s="135">
        <v>100</v>
      </c>
      <c r="G103" s="82">
        <v>970102</v>
      </c>
    </row>
    <row r="104" spans="1:7" s="12" customFormat="1" ht="35.25" customHeight="1">
      <c r="A104" s="134" t="s">
        <v>211</v>
      </c>
      <c r="B104" s="132" t="s">
        <v>46</v>
      </c>
      <c r="C104" s="124" t="s">
        <v>47</v>
      </c>
      <c r="D104" s="124" t="s">
        <v>217</v>
      </c>
      <c r="E104" s="133" t="s">
        <v>287</v>
      </c>
      <c r="F104" s="135">
        <v>200</v>
      </c>
      <c r="G104" s="82">
        <f>2382107-774800</f>
        <v>1607307</v>
      </c>
    </row>
    <row r="105" spans="1:7" s="13" customFormat="1" ht="33.75" customHeight="1">
      <c r="A105" s="126" t="s">
        <v>218</v>
      </c>
      <c r="B105" s="123" t="s">
        <v>46</v>
      </c>
      <c r="C105" s="127" t="s">
        <v>47</v>
      </c>
      <c r="D105" s="127" t="s">
        <v>217</v>
      </c>
      <c r="E105" s="131" t="s">
        <v>253</v>
      </c>
      <c r="F105" s="153"/>
      <c r="G105" s="78">
        <f>G106+G107+G108</f>
        <v>9767592</v>
      </c>
    </row>
    <row r="106" spans="1:7" s="10" customFormat="1" ht="63.75" customHeight="1">
      <c r="A106" s="134" t="s">
        <v>58</v>
      </c>
      <c r="B106" s="132" t="s">
        <v>46</v>
      </c>
      <c r="C106" s="124" t="s">
        <v>47</v>
      </c>
      <c r="D106" s="124" t="s">
        <v>217</v>
      </c>
      <c r="E106" s="133" t="s">
        <v>253</v>
      </c>
      <c r="F106" s="154" t="s">
        <v>222</v>
      </c>
      <c r="G106" s="82">
        <v>6070271</v>
      </c>
    </row>
    <row r="107" spans="1:7" s="13" customFormat="1" ht="38.25" customHeight="1">
      <c r="A107" s="134" t="s">
        <v>211</v>
      </c>
      <c r="B107" s="132" t="s">
        <v>46</v>
      </c>
      <c r="C107" s="124" t="s">
        <v>47</v>
      </c>
      <c r="D107" s="124" t="s">
        <v>217</v>
      </c>
      <c r="E107" s="133" t="s">
        <v>253</v>
      </c>
      <c r="F107" s="154" t="s">
        <v>223</v>
      </c>
      <c r="G107" s="82">
        <v>3625953</v>
      </c>
    </row>
    <row r="108" spans="1:7" s="13" customFormat="1" ht="16.5" customHeight="1">
      <c r="A108" s="134" t="s">
        <v>335</v>
      </c>
      <c r="B108" s="132" t="s">
        <v>46</v>
      </c>
      <c r="C108" s="124" t="s">
        <v>47</v>
      </c>
      <c r="D108" s="124" t="s">
        <v>217</v>
      </c>
      <c r="E108" s="133" t="s">
        <v>253</v>
      </c>
      <c r="F108" s="154" t="s">
        <v>215</v>
      </c>
      <c r="G108" s="82">
        <v>71368</v>
      </c>
    </row>
    <row r="109" spans="1:7" s="8" customFormat="1" ht="33.75" customHeight="1">
      <c r="A109" s="137" t="s">
        <v>64</v>
      </c>
      <c r="B109" s="123" t="s">
        <v>46</v>
      </c>
      <c r="C109" s="127" t="s">
        <v>47</v>
      </c>
      <c r="D109" s="127" t="s">
        <v>217</v>
      </c>
      <c r="E109" s="131" t="s">
        <v>254</v>
      </c>
      <c r="F109" s="288"/>
      <c r="G109" s="78">
        <f>G110</f>
        <v>60000</v>
      </c>
    </row>
    <row r="110" spans="1:7" s="13" customFormat="1" ht="37.5" customHeight="1">
      <c r="A110" s="134" t="s">
        <v>211</v>
      </c>
      <c r="B110" s="132" t="s">
        <v>46</v>
      </c>
      <c r="C110" s="124" t="s">
        <v>47</v>
      </c>
      <c r="D110" s="124" t="s">
        <v>217</v>
      </c>
      <c r="E110" s="133" t="s">
        <v>254</v>
      </c>
      <c r="F110" s="135">
        <v>200</v>
      </c>
      <c r="G110" s="82">
        <v>60000</v>
      </c>
    </row>
    <row r="111" spans="1:7" s="13" customFormat="1" ht="37.5" customHeight="1">
      <c r="A111" s="126" t="s">
        <v>652</v>
      </c>
      <c r="B111" s="123" t="s">
        <v>46</v>
      </c>
      <c r="C111" s="127" t="s">
        <v>47</v>
      </c>
      <c r="D111" s="127" t="s">
        <v>217</v>
      </c>
      <c r="E111" s="131" t="s">
        <v>653</v>
      </c>
      <c r="F111" s="139"/>
      <c r="G111" s="78">
        <f>G112</f>
        <v>353695.93</v>
      </c>
    </row>
    <row r="112" spans="1:7" s="13" customFormat="1" ht="18.75" customHeight="1">
      <c r="A112" s="143" t="s">
        <v>355</v>
      </c>
      <c r="B112" s="132" t="s">
        <v>46</v>
      </c>
      <c r="C112" s="124" t="s">
        <v>47</v>
      </c>
      <c r="D112" s="124" t="s">
        <v>217</v>
      </c>
      <c r="E112" s="133" t="s">
        <v>653</v>
      </c>
      <c r="F112" s="135">
        <v>500</v>
      </c>
      <c r="G112" s="82">
        <v>353695.93</v>
      </c>
    </row>
    <row r="113" spans="1:7" s="13" customFormat="1" ht="31.5" customHeight="1">
      <c r="A113" s="155" t="s">
        <v>9</v>
      </c>
      <c r="B113" s="123" t="s">
        <v>46</v>
      </c>
      <c r="C113" s="127" t="s">
        <v>49</v>
      </c>
      <c r="D113" s="124"/>
      <c r="E113" s="156"/>
      <c r="F113" s="135"/>
      <c r="G113" s="78">
        <f>G114+G124</f>
        <v>264000</v>
      </c>
    </row>
    <row r="114" spans="1:7" s="13" customFormat="1" ht="34.5" customHeight="1">
      <c r="A114" s="140" t="s">
        <v>14</v>
      </c>
      <c r="B114" s="123" t="s">
        <v>46</v>
      </c>
      <c r="C114" s="127" t="s">
        <v>49</v>
      </c>
      <c r="D114" s="127" t="s">
        <v>52</v>
      </c>
      <c r="E114" s="156"/>
      <c r="F114" s="135"/>
      <c r="G114" s="78">
        <f>G115</f>
        <v>244000</v>
      </c>
    </row>
    <row r="115" spans="1:7" s="18" customFormat="1" ht="67.5" customHeight="1">
      <c r="A115" s="137" t="s">
        <v>440</v>
      </c>
      <c r="B115" s="123" t="s">
        <v>46</v>
      </c>
      <c r="C115" s="127" t="s">
        <v>49</v>
      </c>
      <c r="D115" s="127" t="s">
        <v>52</v>
      </c>
      <c r="E115" s="136" t="s">
        <v>565</v>
      </c>
      <c r="F115" s="288"/>
      <c r="G115" s="78">
        <f>G116</f>
        <v>244000</v>
      </c>
    </row>
    <row r="116" spans="1:7" s="19" customFormat="1" ht="115.5" customHeight="1">
      <c r="A116" s="126" t="s">
        <v>441</v>
      </c>
      <c r="B116" s="123" t="s">
        <v>46</v>
      </c>
      <c r="C116" s="127" t="s">
        <v>49</v>
      </c>
      <c r="D116" s="127" t="s">
        <v>52</v>
      </c>
      <c r="E116" s="136" t="s">
        <v>593</v>
      </c>
      <c r="F116" s="288"/>
      <c r="G116" s="78">
        <f>G117+G120</f>
        <v>244000</v>
      </c>
    </row>
    <row r="117" spans="1:7" s="19" customFormat="1" ht="33" customHeight="1">
      <c r="A117" s="144" t="s">
        <v>255</v>
      </c>
      <c r="B117" s="123" t="s">
        <v>46</v>
      </c>
      <c r="C117" s="127" t="s">
        <v>49</v>
      </c>
      <c r="D117" s="127" t="s">
        <v>52</v>
      </c>
      <c r="E117" s="131" t="s">
        <v>608</v>
      </c>
      <c r="F117" s="135"/>
      <c r="G117" s="78">
        <f>G118</f>
        <v>234000</v>
      </c>
    </row>
    <row r="118" spans="1:7" s="19" customFormat="1" ht="51" customHeight="1">
      <c r="A118" s="134" t="s">
        <v>63</v>
      </c>
      <c r="B118" s="132" t="s">
        <v>46</v>
      </c>
      <c r="C118" s="124" t="s">
        <v>49</v>
      </c>
      <c r="D118" s="124" t="s">
        <v>52</v>
      </c>
      <c r="E118" s="133" t="s">
        <v>339</v>
      </c>
      <c r="F118" s="145"/>
      <c r="G118" s="82">
        <f>G119</f>
        <v>234000</v>
      </c>
    </row>
    <row r="119" spans="1:7" s="19" customFormat="1" ht="32.25" customHeight="1">
      <c r="A119" s="134" t="s">
        <v>211</v>
      </c>
      <c r="B119" s="132" t="s">
        <v>46</v>
      </c>
      <c r="C119" s="124" t="s">
        <v>49</v>
      </c>
      <c r="D119" s="124" t="s">
        <v>52</v>
      </c>
      <c r="E119" s="133" t="s">
        <v>339</v>
      </c>
      <c r="F119" s="135">
        <v>200</v>
      </c>
      <c r="G119" s="82">
        <v>234000</v>
      </c>
    </row>
    <row r="120" spans="1:7" s="19" customFormat="1" ht="32.25" customHeight="1">
      <c r="A120" s="144" t="s">
        <v>256</v>
      </c>
      <c r="B120" s="123" t="s">
        <v>46</v>
      </c>
      <c r="C120" s="127" t="s">
        <v>49</v>
      </c>
      <c r="D120" s="127" t="s">
        <v>52</v>
      </c>
      <c r="E120" s="131" t="s">
        <v>609</v>
      </c>
      <c r="F120" s="135"/>
      <c r="G120" s="78">
        <f>G121</f>
        <v>10000</v>
      </c>
    </row>
    <row r="121" spans="1:7" s="19" customFormat="1" ht="51" customHeight="1">
      <c r="A121" s="134" t="s">
        <v>63</v>
      </c>
      <c r="B121" s="132" t="s">
        <v>46</v>
      </c>
      <c r="C121" s="124" t="s">
        <v>49</v>
      </c>
      <c r="D121" s="124" t="s">
        <v>52</v>
      </c>
      <c r="E121" s="133" t="s">
        <v>340</v>
      </c>
      <c r="F121" s="145"/>
      <c r="G121" s="82">
        <f>G122</f>
        <v>10000</v>
      </c>
    </row>
    <row r="122" spans="1:7" s="19" customFormat="1" ht="33.75" customHeight="1">
      <c r="A122" s="134" t="s">
        <v>211</v>
      </c>
      <c r="B122" s="132" t="s">
        <v>46</v>
      </c>
      <c r="C122" s="124" t="s">
        <v>49</v>
      </c>
      <c r="D122" s="124" t="s">
        <v>52</v>
      </c>
      <c r="E122" s="133" t="s">
        <v>340</v>
      </c>
      <c r="F122" s="135">
        <v>200</v>
      </c>
      <c r="G122" s="82">
        <v>10000</v>
      </c>
    </row>
    <row r="123" spans="1:7" s="13" customFormat="1" ht="35.25" customHeight="1">
      <c r="A123" s="126" t="s">
        <v>345</v>
      </c>
      <c r="B123" s="123" t="s">
        <v>46</v>
      </c>
      <c r="C123" s="158" t="s">
        <v>49</v>
      </c>
      <c r="D123" s="139">
        <v>14</v>
      </c>
      <c r="E123" s="156"/>
      <c r="F123" s="135"/>
      <c r="G123" s="78">
        <f>G124</f>
        <v>20000</v>
      </c>
    </row>
    <row r="124" spans="1:7" s="13" customFormat="1" ht="34.5" customHeight="1">
      <c r="A124" s="126" t="s">
        <v>442</v>
      </c>
      <c r="B124" s="123" t="s">
        <v>46</v>
      </c>
      <c r="C124" s="158" t="s">
        <v>49</v>
      </c>
      <c r="D124" s="139">
        <v>14</v>
      </c>
      <c r="E124" s="136" t="s">
        <v>566</v>
      </c>
      <c r="F124" s="139"/>
      <c r="G124" s="78">
        <f>G125</f>
        <v>20000</v>
      </c>
    </row>
    <row r="125" spans="1:7" s="13" customFormat="1" ht="67.5" customHeight="1">
      <c r="A125" s="126" t="s">
        <v>443</v>
      </c>
      <c r="B125" s="123" t="s">
        <v>46</v>
      </c>
      <c r="C125" s="158" t="s">
        <v>49</v>
      </c>
      <c r="D125" s="139">
        <v>14</v>
      </c>
      <c r="E125" s="136" t="s">
        <v>592</v>
      </c>
      <c r="F125" s="139"/>
      <c r="G125" s="78">
        <f>G126+G129+G132</f>
        <v>20000</v>
      </c>
    </row>
    <row r="126" spans="1:7" s="13" customFormat="1" ht="48.75" customHeight="1">
      <c r="A126" s="126" t="s">
        <v>191</v>
      </c>
      <c r="B126" s="123" t="s">
        <v>46</v>
      </c>
      <c r="C126" s="158" t="s">
        <v>49</v>
      </c>
      <c r="D126" s="139">
        <v>14</v>
      </c>
      <c r="E126" s="131" t="s">
        <v>610</v>
      </c>
      <c r="F126" s="139"/>
      <c r="G126" s="78">
        <f>G127</f>
        <v>10000</v>
      </c>
    </row>
    <row r="127" spans="1:7" s="13" customFormat="1" ht="35.25" customHeight="1">
      <c r="A127" s="134" t="s">
        <v>336</v>
      </c>
      <c r="B127" s="132" t="s">
        <v>46</v>
      </c>
      <c r="C127" s="159" t="s">
        <v>49</v>
      </c>
      <c r="D127" s="135">
        <v>14</v>
      </c>
      <c r="E127" s="133" t="s">
        <v>258</v>
      </c>
      <c r="F127" s="135"/>
      <c r="G127" s="82">
        <f>G128</f>
        <v>10000</v>
      </c>
    </row>
    <row r="128" spans="1:7" s="13" customFormat="1" ht="35.25" customHeight="1">
      <c r="A128" s="134" t="s">
        <v>211</v>
      </c>
      <c r="B128" s="132" t="s">
        <v>46</v>
      </c>
      <c r="C128" s="159" t="s">
        <v>49</v>
      </c>
      <c r="D128" s="135">
        <v>14</v>
      </c>
      <c r="E128" s="133" t="s">
        <v>258</v>
      </c>
      <c r="F128" s="135">
        <v>200</v>
      </c>
      <c r="G128" s="82">
        <v>10000</v>
      </c>
    </row>
    <row r="129" spans="1:7" s="13" customFormat="1" ht="35.25" customHeight="1">
      <c r="A129" s="126" t="s">
        <v>257</v>
      </c>
      <c r="B129" s="123" t="s">
        <v>46</v>
      </c>
      <c r="C129" s="158" t="s">
        <v>49</v>
      </c>
      <c r="D129" s="139">
        <v>14</v>
      </c>
      <c r="E129" s="136" t="s">
        <v>611</v>
      </c>
      <c r="F129" s="139"/>
      <c r="G129" s="78">
        <f>G130</f>
        <v>5000</v>
      </c>
    </row>
    <row r="130" spans="1:7" s="13" customFormat="1" ht="35.25" customHeight="1">
      <c r="A130" s="134" t="s">
        <v>336</v>
      </c>
      <c r="B130" s="132" t="s">
        <v>46</v>
      </c>
      <c r="C130" s="159" t="s">
        <v>49</v>
      </c>
      <c r="D130" s="135">
        <v>14</v>
      </c>
      <c r="E130" s="133" t="s">
        <v>36</v>
      </c>
      <c r="F130" s="135"/>
      <c r="G130" s="82">
        <f>G131</f>
        <v>5000</v>
      </c>
    </row>
    <row r="131" spans="1:7" s="13" customFormat="1" ht="35.25" customHeight="1">
      <c r="A131" s="134" t="s">
        <v>211</v>
      </c>
      <c r="B131" s="132" t="s">
        <v>46</v>
      </c>
      <c r="C131" s="159" t="s">
        <v>49</v>
      </c>
      <c r="D131" s="135">
        <v>14</v>
      </c>
      <c r="E131" s="133" t="s">
        <v>36</v>
      </c>
      <c r="F131" s="135">
        <v>200</v>
      </c>
      <c r="G131" s="82">
        <v>5000</v>
      </c>
    </row>
    <row r="132" spans="1:7" s="13" customFormat="1" ht="35.25" customHeight="1">
      <c r="A132" s="126" t="s">
        <v>210</v>
      </c>
      <c r="B132" s="123" t="s">
        <v>46</v>
      </c>
      <c r="C132" s="158" t="s">
        <v>49</v>
      </c>
      <c r="D132" s="139">
        <v>14</v>
      </c>
      <c r="E132" s="136" t="s">
        <v>612</v>
      </c>
      <c r="F132" s="139"/>
      <c r="G132" s="78">
        <f>G133</f>
        <v>5000</v>
      </c>
    </row>
    <row r="133" spans="1:7" s="13" customFormat="1" ht="35.25" customHeight="1">
      <c r="A133" s="134" t="s">
        <v>336</v>
      </c>
      <c r="B133" s="132" t="s">
        <v>46</v>
      </c>
      <c r="C133" s="159" t="s">
        <v>49</v>
      </c>
      <c r="D133" s="135">
        <v>14</v>
      </c>
      <c r="E133" s="133" t="s">
        <v>209</v>
      </c>
      <c r="F133" s="135"/>
      <c r="G133" s="82">
        <f>G134</f>
        <v>5000</v>
      </c>
    </row>
    <row r="134" spans="1:7" s="13" customFormat="1" ht="35.25" customHeight="1">
      <c r="A134" s="134" t="s">
        <v>211</v>
      </c>
      <c r="B134" s="132" t="s">
        <v>46</v>
      </c>
      <c r="C134" s="159" t="s">
        <v>49</v>
      </c>
      <c r="D134" s="135">
        <v>14</v>
      </c>
      <c r="E134" s="133" t="s">
        <v>209</v>
      </c>
      <c r="F134" s="135">
        <v>200</v>
      </c>
      <c r="G134" s="82">
        <v>5000</v>
      </c>
    </row>
    <row r="135" spans="1:7" s="20" customFormat="1" ht="18">
      <c r="A135" s="126" t="s">
        <v>184</v>
      </c>
      <c r="B135" s="123" t="s">
        <v>46</v>
      </c>
      <c r="C135" s="127" t="s">
        <v>50</v>
      </c>
      <c r="D135" s="127"/>
      <c r="E135" s="141"/>
      <c r="F135" s="288"/>
      <c r="G135" s="78">
        <f>G136+G143+G155+G168</f>
        <v>8935169.940000001</v>
      </c>
    </row>
    <row r="136" spans="1:7" s="20" customFormat="1" ht="18">
      <c r="A136" s="126" t="s">
        <v>62</v>
      </c>
      <c r="B136" s="123" t="s">
        <v>46</v>
      </c>
      <c r="C136" s="127" t="s">
        <v>50</v>
      </c>
      <c r="D136" s="127" t="s">
        <v>47</v>
      </c>
      <c r="E136" s="141"/>
      <c r="F136" s="288"/>
      <c r="G136" s="78">
        <f>G137</f>
        <v>292200</v>
      </c>
    </row>
    <row r="137" spans="1:7" s="6" customFormat="1" ht="32.25" customHeight="1">
      <c r="A137" s="130" t="s">
        <v>444</v>
      </c>
      <c r="B137" s="123" t="s">
        <v>46</v>
      </c>
      <c r="C137" s="127" t="s">
        <v>50</v>
      </c>
      <c r="D137" s="127" t="s">
        <v>47</v>
      </c>
      <c r="E137" s="136" t="s">
        <v>567</v>
      </c>
      <c r="F137" s="288"/>
      <c r="G137" s="78">
        <f>G138</f>
        <v>292200</v>
      </c>
    </row>
    <row r="138" spans="1:7" s="5" customFormat="1" ht="50.25" customHeight="1">
      <c r="A138" s="130" t="s">
        <v>446</v>
      </c>
      <c r="B138" s="123" t="s">
        <v>46</v>
      </c>
      <c r="C138" s="127" t="s">
        <v>50</v>
      </c>
      <c r="D138" s="127" t="s">
        <v>47</v>
      </c>
      <c r="E138" s="136" t="s">
        <v>590</v>
      </c>
      <c r="F138" s="288"/>
      <c r="G138" s="78">
        <f>G139</f>
        <v>292200</v>
      </c>
    </row>
    <row r="139" spans="1:7" s="5" customFormat="1" ht="66.75" customHeight="1">
      <c r="A139" s="130" t="s">
        <v>259</v>
      </c>
      <c r="B139" s="123" t="s">
        <v>46</v>
      </c>
      <c r="C139" s="127" t="s">
        <v>50</v>
      </c>
      <c r="D139" s="127" t="s">
        <v>47</v>
      </c>
      <c r="E139" s="131" t="s">
        <v>614</v>
      </c>
      <c r="F139" s="146"/>
      <c r="G139" s="78">
        <f>G140</f>
        <v>292200</v>
      </c>
    </row>
    <row r="140" spans="1:7" s="8" customFormat="1" ht="34.5" customHeight="1">
      <c r="A140" s="144" t="s">
        <v>3</v>
      </c>
      <c r="B140" s="123" t="s">
        <v>46</v>
      </c>
      <c r="C140" s="127" t="s">
        <v>50</v>
      </c>
      <c r="D140" s="127" t="s">
        <v>47</v>
      </c>
      <c r="E140" s="131" t="s">
        <v>260</v>
      </c>
      <c r="F140" s="146"/>
      <c r="G140" s="78">
        <f>G141+G142</f>
        <v>292200</v>
      </c>
    </row>
    <row r="141" spans="1:7" s="10" customFormat="1" ht="63.75" customHeight="1">
      <c r="A141" s="134" t="s">
        <v>58</v>
      </c>
      <c r="B141" s="132" t="s">
        <v>46</v>
      </c>
      <c r="C141" s="124" t="s">
        <v>50</v>
      </c>
      <c r="D141" s="124" t="s">
        <v>47</v>
      </c>
      <c r="E141" s="133" t="s">
        <v>260</v>
      </c>
      <c r="F141" s="135">
        <v>100</v>
      </c>
      <c r="G141" s="82">
        <f>269098+51</f>
        <v>269149</v>
      </c>
    </row>
    <row r="142" spans="1:7" s="13" customFormat="1" ht="35.25" customHeight="1">
      <c r="A142" s="134" t="s">
        <v>211</v>
      </c>
      <c r="B142" s="132" t="s">
        <v>46</v>
      </c>
      <c r="C142" s="124" t="s">
        <v>50</v>
      </c>
      <c r="D142" s="124" t="s">
        <v>47</v>
      </c>
      <c r="E142" s="133" t="s">
        <v>260</v>
      </c>
      <c r="F142" s="135">
        <v>200</v>
      </c>
      <c r="G142" s="82">
        <f>23102-51</f>
        <v>23051</v>
      </c>
    </row>
    <row r="143" spans="1:7" s="21" customFormat="1" ht="20.25" customHeight="1">
      <c r="A143" s="160" t="s">
        <v>229</v>
      </c>
      <c r="B143" s="123" t="s">
        <v>46</v>
      </c>
      <c r="C143" s="127" t="s">
        <v>50</v>
      </c>
      <c r="D143" s="127" t="s">
        <v>52</v>
      </c>
      <c r="E143" s="161"/>
      <c r="F143" s="288"/>
      <c r="G143" s="78">
        <f>G144</f>
        <v>7307752.94</v>
      </c>
    </row>
    <row r="144" spans="1:7" s="6" customFormat="1" ht="48.75" customHeight="1">
      <c r="A144" s="126" t="s">
        <v>447</v>
      </c>
      <c r="B144" s="123" t="s">
        <v>46</v>
      </c>
      <c r="C144" s="127" t="s">
        <v>50</v>
      </c>
      <c r="D144" s="127" t="s">
        <v>52</v>
      </c>
      <c r="E144" s="136" t="s">
        <v>568</v>
      </c>
      <c r="F144" s="288"/>
      <c r="G144" s="78">
        <f>G145+G151</f>
        <v>7307752.94</v>
      </c>
    </row>
    <row r="145" spans="1:7" s="6" customFormat="1" ht="81.75" customHeight="1">
      <c r="A145" s="126" t="s">
        <v>448</v>
      </c>
      <c r="B145" s="123" t="s">
        <v>46</v>
      </c>
      <c r="C145" s="127" t="s">
        <v>50</v>
      </c>
      <c r="D145" s="127" t="s">
        <v>52</v>
      </c>
      <c r="E145" s="136" t="s">
        <v>589</v>
      </c>
      <c r="F145" s="288"/>
      <c r="G145" s="78">
        <f>G146</f>
        <v>7182752.94</v>
      </c>
    </row>
    <row r="146" spans="1:7" s="6" customFormat="1" ht="52.5" customHeight="1">
      <c r="A146" s="144" t="s">
        <v>261</v>
      </c>
      <c r="B146" s="123" t="s">
        <v>46</v>
      </c>
      <c r="C146" s="127" t="s">
        <v>50</v>
      </c>
      <c r="D146" s="127" t="s">
        <v>52</v>
      </c>
      <c r="E146" s="131" t="s">
        <v>615</v>
      </c>
      <c r="F146" s="146"/>
      <c r="G146" s="78">
        <f>G147+G149</f>
        <v>7182752.94</v>
      </c>
    </row>
    <row r="147" spans="1:7" s="6" customFormat="1" ht="33" customHeight="1">
      <c r="A147" s="144" t="s">
        <v>372</v>
      </c>
      <c r="B147" s="123" t="s">
        <v>46</v>
      </c>
      <c r="C147" s="127" t="s">
        <v>50</v>
      </c>
      <c r="D147" s="127" t="s">
        <v>52</v>
      </c>
      <c r="E147" s="131" t="s">
        <v>371</v>
      </c>
      <c r="F147" s="146"/>
      <c r="G147" s="78">
        <f>G148</f>
        <v>804055.5</v>
      </c>
    </row>
    <row r="148" spans="1:7" s="6" customFormat="1" ht="33" customHeight="1">
      <c r="A148" s="142" t="s">
        <v>373</v>
      </c>
      <c r="B148" s="132" t="s">
        <v>46</v>
      </c>
      <c r="C148" s="124" t="s">
        <v>50</v>
      </c>
      <c r="D148" s="124" t="s">
        <v>52</v>
      </c>
      <c r="E148" s="133" t="s">
        <v>371</v>
      </c>
      <c r="F148" s="145">
        <v>400</v>
      </c>
      <c r="G148" s="82">
        <v>804055.5</v>
      </c>
    </row>
    <row r="149" spans="1:7" s="6" customFormat="1" ht="33.75" customHeight="1">
      <c r="A149" s="126" t="s">
        <v>17</v>
      </c>
      <c r="B149" s="123" t="s">
        <v>46</v>
      </c>
      <c r="C149" s="127" t="s">
        <v>50</v>
      </c>
      <c r="D149" s="127" t="s">
        <v>52</v>
      </c>
      <c r="E149" s="131" t="s">
        <v>262</v>
      </c>
      <c r="F149" s="146"/>
      <c r="G149" s="78">
        <f>G150</f>
        <v>6378697.44</v>
      </c>
    </row>
    <row r="150" spans="1:7" s="6" customFormat="1" ht="33.75" customHeight="1">
      <c r="A150" s="134" t="s">
        <v>211</v>
      </c>
      <c r="B150" s="132" t="s">
        <v>46</v>
      </c>
      <c r="C150" s="124" t="s">
        <v>50</v>
      </c>
      <c r="D150" s="124" t="s">
        <v>52</v>
      </c>
      <c r="E150" s="133" t="s">
        <v>262</v>
      </c>
      <c r="F150" s="145">
        <v>200</v>
      </c>
      <c r="G150" s="82">
        <v>6378697.44</v>
      </c>
    </row>
    <row r="151" spans="1:7" s="6" customFormat="1" ht="83.25" customHeight="1">
      <c r="A151" s="126" t="s">
        <v>449</v>
      </c>
      <c r="B151" s="123" t="s">
        <v>46</v>
      </c>
      <c r="C151" s="127" t="s">
        <v>50</v>
      </c>
      <c r="D151" s="127" t="s">
        <v>52</v>
      </c>
      <c r="E151" s="162" t="s">
        <v>588</v>
      </c>
      <c r="F151" s="145"/>
      <c r="G151" s="78">
        <f>G152</f>
        <v>125000</v>
      </c>
    </row>
    <row r="152" spans="1:7" s="6" customFormat="1" ht="47.25" customHeight="1">
      <c r="A152" s="126" t="s">
        <v>172</v>
      </c>
      <c r="B152" s="123" t="s">
        <v>46</v>
      </c>
      <c r="C152" s="127" t="s">
        <v>50</v>
      </c>
      <c r="D152" s="127" t="s">
        <v>52</v>
      </c>
      <c r="E152" s="131" t="s">
        <v>616</v>
      </c>
      <c r="F152" s="145"/>
      <c r="G152" s="78">
        <f>G153</f>
        <v>125000</v>
      </c>
    </row>
    <row r="153" spans="1:7" s="6" customFormat="1" ht="33.75" customHeight="1">
      <c r="A153" s="134" t="s">
        <v>173</v>
      </c>
      <c r="B153" s="132" t="s">
        <v>46</v>
      </c>
      <c r="C153" s="124" t="s">
        <v>50</v>
      </c>
      <c r="D153" s="124" t="s">
        <v>52</v>
      </c>
      <c r="E153" s="149" t="s">
        <v>174</v>
      </c>
      <c r="F153" s="145"/>
      <c r="G153" s="82">
        <f>G154</f>
        <v>125000</v>
      </c>
    </row>
    <row r="154" spans="1:7" s="6" customFormat="1" ht="33.75" customHeight="1">
      <c r="A154" s="134" t="s">
        <v>211</v>
      </c>
      <c r="B154" s="132" t="s">
        <v>46</v>
      </c>
      <c r="C154" s="124" t="s">
        <v>50</v>
      </c>
      <c r="D154" s="124" t="s">
        <v>52</v>
      </c>
      <c r="E154" s="149" t="s">
        <v>174</v>
      </c>
      <c r="F154" s="145">
        <v>200</v>
      </c>
      <c r="G154" s="82">
        <v>125000</v>
      </c>
    </row>
    <row r="155" spans="1:7" s="6" customFormat="1" ht="20.25" customHeight="1">
      <c r="A155" s="163" t="s">
        <v>165</v>
      </c>
      <c r="B155" s="123" t="s">
        <v>46</v>
      </c>
      <c r="C155" s="164" t="s">
        <v>50</v>
      </c>
      <c r="D155" s="164" t="s">
        <v>56</v>
      </c>
      <c r="E155" s="160"/>
      <c r="F155" s="146"/>
      <c r="G155" s="78">
        <f>G156</f>
        <v>200000</v>
      </c>
    </row>
    <row r="156" spans="1:7" s="6" customFormat="1" ht="33.75" customHeight="1">
      <c r="A156" s="126" t="s">
        <v>166</v>
      </c>
      <c r="B156" s="123" t="s">
        <v>46</v>
      </c>
      <c r="C156" s="164" t="s">
        <v>50</v>
      </c>
      <c r="D156" s="164" t="s">
        <v>56</v>
      </c>
      <c r="E156" s="131" t="s">
        <v>569</v>
      </c>
      <c r="F156" s="146"/>
      <c r="G156" s="78">
        <f>G161+G157</f>
        <v>200000</v>
      </c>
    </row>
    <row r="157" spans="1:7" s="6" customFormat="1" ht="51" customHeight="1">
      <c r="A157" s="126" t="s">
        <v>27</v>
      </c>
      <c r="B157" s="123" t="s">
        <v>46</v>
      </c>
      <c r="C157" s="164" t="s">
        <v>50</v>
      </c>
      <c r="D157" s="164" t="s">
        <v>56</v>
      </c>
      <c r="E157" s="131" t="s">
        <v>587</v>
      </c>
      <c r="F157" s="146"/>
      <c r="G157" s="78">
        <f>G158</f>
        <v>82280</v>
      </c>
    </row>
    <row r="158" spans="1:7" s="6" customFormat="1" ht="33.75" customHeight="1">
      <c r="A158" s="126" t="s">
        <v>28</v>
      </c>
      <c r="B158" s="123" t="s">
        <v>46</v>
      </c>
      <c r="C158" s="164" t="s">
        <v>50</v>
      </c>
      <c r="D158" s="164" t="s">
        <v>56</v>
      </c>
      <c r="E158" s="131" t="s">
        <v>617</v>
      </c>
      <c r="F158" s="146"/>
      <c r="G158" s="78">
        <f>G159</f>
        <v>82280</v>
      </c>
    </row>
    <row r="159" spans="1:7" s="6" customFormat="1" ht="33.75" customHeight="1">
      <c r="A159" s="134" t="s">
        <v>29</v>
      </c>
      <c r="B159" s="132" t="s">
        <v>46</v>
      </c>
      <c r="C159" s="165" t="s">
        <v>50</v>
      </c>
      <c r="D159" s="165" t="s">
        <v>56</v>
      </c>
      <c r="E159" s="133" t="s">
        <v>30</v>
      </c>
      <c r="F159" s="145"/>
      <c r="G159" s="82">
        <f>G160</f>
        <v>82280</v>
      </c>
    </row>
    <row r="160" spans="1:7" s="6" customFormat="1" ht="33.75" customHeight="1">
      <c r="A160" s="134" t="s">
        <v>211</v>
      </c>
      <c r="B160" s="132" t="s">
        <v>46</v>
      </c>
      <c r="C160" s="165" t="s">
        <v>50</v>
      </c>
      <c r="D160" s="165" t="s">
        <v>56</v>
      </c>
      <c r="E160" s="133" t="s">
        <v>30</v>
      </c>
      <c r="F160" s="145">
        <v>200</v>
      </c>
      <c r="G160" s="82">
        <f>76280+6000</f>
        <v>82280</v>
      </c>
    </row>
    <row r="161" spans="1:7" s="6" customFormat="1" ht="66.75" customHeight="1">
      <c r="A161" s="126" t="s">
        <v>170</v>
      </c>
      <c r="B161" s="123" t="s">
        <v>46</v>
      </c>
      <c r="C161" s="166" t="s">
        <v>50</v>
      </c>
      <c r="D161" s="166" t="s">
        <v>56</v>
      </c>
      <c r="E161" s="131" t="s">
        <v>586</v>
      </c>
      <c r="F161" s="146"/>
      <c r="G161" s="78">
        <f>G162+G165</f>
        <v>117720</v>
      </c>
    </row>
    <row r="162" spans="1:7" s="6" customFormat="1" ht="33.75" customHeight="1">
      <c r="A162" s="126" t="s">
        <v>786</v>
      </c>
      <c r="B162" s="123" t="s">
        <v>46</v>
      </c>
      <c r="C162" s="166" t="s">
        <v>50</v>
      </c>
      <c r="D162" s="166" t="s">
        <v>56</v>
      </c>
      <c r="E162" s="131" t="s">
        <v>618</v>
      </c>
      <c r="F162" s="146"/>
      <c r="G162" s="78">
        <f>G163</f>
        <v>89000</v>
      </c>
    </row>
    <row r="163" spans="1:7" s="6" customFormat="1" ht="33.75" customHeight="1">
      <c r="A163" s="134" t="s">
        <v>29</v>
      </c>
      <c r="B163" s="132" t="s">
        <v>46</v>
      </c>
      <c r="C163" s="167" t="s">
        <v>50</v>
      </c>
      <c r="D163" s="167" t="s">
        <v>56</v>
      </c>
      <c r="E163" s="133" t="s">
        <v>171</v>
      </c>
      <c r="F163" s="145"/>
      <c r="G163" s="82">
        <f>G164</f>
        <v>89000</v>
      </c>
    </row>
    <row r="164" spans="1:7" s="6" customFormat="1" ht="33.75" customHeight="1">
      <c r="A164" s="168" t="s">
        <v>211</v>
      </c>
      <c r="B164" s="132" t="s">
        <v>46</v>
      </c>
      <c r="C164" s="167" t="s">
        <v>50</v>
      </c>
      <c r="D164" s="167" t="s">
        <v>56</v>
      </c>
      <c r="E164" s="133" t="s">
        <v>171</v>
      </c>
      <c r="F164" s="145">
        <v>200</v>
      </c>
      <c r="G164" s="82">
        <f>95000-6000</f>
        <v>89000</v>
      </c>
    </row>
    <row r="165" spans="1:7" s="6" customFormat="1" ht="101.25" customHeight="1">
      <c r="A165" s="242" t="s">
        <v>538</v>
      </c>
      <c r="B165" s="123" t="s">
        <v>46</v>
      </c>
      <c r="C165" s="166" t="s">
        <v>50</v>
      </c>
      <c r="D165" s="166" t="s">
        <v>56</v>
      </c>
      <c r="E165" s="131" t="s">
        <v>619</v>
      </c>
      <c r="F165" s="146"/>
      <c r="G165" s="78">
        <f>G166</f>
        <v>28720</v>
      </c>
    </row>
    <row r="166" spans="1:7" s="6" customFormat="1" ht="33.75" customHeight="1">
      <c r="A166" s="134" t="s">
        <v>29</v>
      </c>
      <c r="B166" s="132" t="s">
        <v>46</v>
      </c>
      <c r="C166" s="167" t="s">
        <v>50</v>
      </c>
      <c r="D166" s="167" t="s">
        <v>56</v>
      </c>
      <c r="E166" s="133" t="s">
        <v>539</v>
      </c>
      <c r="F166" s="145"/>
      <c r="G166" s="82">
        <f>G167</f>
        <v>28720</v>
      </c>
    </row>
    <row r="167" spans="1:7" s="6" customFormat="1" ht="33.75" customHeight="1">
      <c r="A167" s="168" t="s">
        <v>211</v>
      </c>
      <c r="B167" s="132" t="s">
        <v>46</v>
      </c>
      <c r="C167" s="167" t="s">
        <v>50</v>
      </c>
      <c r="D167" s="167" t="s">
        <v>56</v>
      </c>
      <c r="E167" s="133" t="s">
        <v>539</v>
      </c>
      <c r="F167" s="145">
        <v>200</v>
      </c>
      <c r="G167" s="82">
        <v>28720</v>
      </c>
    </row>
    <row r="168" spans="1:7" s="6" customFormat="1" ht="15.75" customHeight="1">
      <c r="A168" s="242" t="s">
        <v>678</v>
      </c>
      <c r="B168" s="123" t="s">
        <v>46</v>
      </c>
      <c r="C168" s="166" t="s">
        <v>50</v>
      </c>
      <c r="D168" s="166">
        <v>12</v>
      </c>
      <c r="E168" s="133"/>
      <c r="F168" s="145"/>
      <c r="G168" s="78">
        <f>G169</f>
        <v>1135217</v>
      </c>
    </row>
    <row r="169" spans="1:7" s="6" customFormat="1" ht="47.25" customHeight="1">
      <c r="A169" s="169" t="s">
        <v>658</v>
      </c>
      <c r="B169" s="123" t="s">
        <v>46</v>
      </c>
      <c r="C169" s="166" t="s">
        <v>50</v>
      </c>
      <c r="D169" s="166">
        <v>12</v>
      </c>
      <c r="E169" s="136" t="s">
        <v>680</v>
      </c>
      <c r="F169" s="145"/>
      <c r="G169" s="78">
        <f>G170</f>
        <v>1135217</v>
      </c>
    </row>
    <row r="170" spans="1:7" s="6" customFormat="1" ht="83.25" customHeight="1">
      <c r="A170" s="169" t="s">
        <v>659</v>
      </c>
      <c r="B170" s="123" t="s">
        <v>46</v>
      </c>
      <c r="C170" s="166" t="s">
        <v>50</v>
      </c>
      <c r="D170" s="166">
        <v>12</v>
      </c>
      <c r="E170" s="136" t="s">
        <v>681</v>
      </c>
      <c r="F170" s="145"/>
      <c r="G170" s="78">
        <f>G171</f>
        <v>1135217</v>
      </c>
    </row>
    <row r="171" spans="1:7" s="6" customFormat="1" ht="66" customHeight="1">
      <c r="A171" s="169" t="s">
        <v>679</v>
      </c>
      <c r="B171" s="123" t="s">
        <v>46</v>
      </c>
      <c r="C171" s="166" t="s">
        <v>50</v>
      </c>
      <c r="D171" s="166">
        <v>12</v>
      </c>
      <c r="E171" s="136" t="s">
        <v>686</v>
      </c>
      <c r="F171" s="145"/>
      <c r="G171" s="78">
        <f>G172+G174+G176</f>
        <v>1135217</v>
      </c>
    </row>
    <row r="172" spans="1:7" s="6" customFormat="1" ht="51" customHeight="1">
      <c r="A172" s="169" t="s">
        <v>725</v>
      </c>
      <c r="B172" s="123" t="s">
        <v>46</v>
      </c>
      <c r="C172" s="166" t="s">
        <v>50</v>
      </c>
      <c r="D172" s="166">
        <v>12</v>
      </c>
      <c r="E172" s="136" t="s">
        <v>724</v>
      </c>
      <c r="F172" s="145"/>
      <c r="G172" s="78">
        <f>G173</f>
        <v>710652</v>
      </c>
    </row>
    <row r="173" spans="1:7" s="6" customFormat="1" ht="18.75" customHeight="1">
      <c r="A173" s="244" t="s">
        <v>355</v>
      </c>
      <c r="B173" s="132" t="s">
        <v>46</v>
      </c>
      <c r="C173" s="167" t="s">
        <v>50</v>
      </c>
      <c r="D173" s="167">
        <v>12</v>
      </c>
      <c r="E173" s="156" t="s">
        <v>724</v>
      </c>
      <c r="F173" s="170" t="s">
        <v>662</v>
      </c>
      <c r="G173" s="82">
        <v>710652</v>
      </c>
    </row>
    <row r="174" spans="1:7" s="6" customFormat="1" ht="48.75" customHeight="1">
      <c r="A174" s="169" t="s">
        <v>687</v>
      </c>
      <c r="B174" s="123" t="s">
        <v>46</v>
      </c>
      <c r="C174" s="166" t="s">
        <v>50</v>
      </c>
      <c r="D174" s="166">
        <v>12</v>
      </c>
      <c r="E174" s="136" t="s">
        <v>688</v>
      </c>
      <c r="F174" s="171"/>
      <c r="G174" s="78">
        <f>G175</f>
        <v>304565</v>
      </c>
    </row>
    <row r="175" spans="1:7" s="6" customFormat="1" ht="21" customHeight="1">
      <c r="A175" s="143" t="s">
        <v>355</v>
      </c>
      <c r="B175" s="132" t="s">
        <v>46</v>
      </c>
      <c r="C175" s="167" t="s">
        <v>50</v>
      </c>
      <c r="D175" s="167">
        <v>12</v>
      </c>
      <c r="E175" s="156" t="s">
        <v>688</v>
      </c>
      <c r="F175" s="170" t="s">
        <v>662</v>
      </c>
      <c r="G175" s="82">
        <f>619606-315041</f>
        <v>304565</v>
      </c>
    </row>
    <row r="176" spans="1:7" s="6" customFormat="1" ht="51" customHeight="1">
      <c r="A176" s="242" t="s">
        <v>735</v>
      </c>
      <c r="B176" s="123" t="s">
        <v>46</v>
      </c>
      <c r="C176" s="166" t="s">
        <v>50</v>
      </c>
      <c r="D176" s="166">
        <v>12</v>
      </c>
      <c r="E176" s="136" t="s">
        <v>734</v>
      </c>
      <c r="F176" s="171"/>
      <c r="G176" s="78">
        <f>G177</f>
        <v>120000</v>
      </c>
    </row>
    <row r="177" spans="1:7" s="6" customFormat="1" ht="21" customHeight="1">
      <c r="A177" s="143" t="s">
        <v>355</v>
      </c>
      <c r="B177" s="132" t="s">
        <v>46</v>
      </c>
      <c r="C177" s="167" t="s">
        <v>50</v>
      </c>
      <c r="D177" s="167">
        <v>12</v>
      </c>
      <c r="E177" s="156" t="s">
        <v>734</v>
      </c>
      <c r="F177" s="170" t="s">
        <v>662</v>
      </c>
      <c r="G177" s="82">
        <v>120000</v>
      </c>
    </row>
    <row r="178" spans="1:7" s="6" customFormat="1" ht="19.5" customHeight="1">
      <c r="A178" s="126" t="s">
        <v>654</v>
      </c>
      <c r="B178" s="123" t="s">
        <v>46</v>
      </c>
      <c r="C178" s="158" t="s">
        <v>655</v>
      </c>
      <c r="D178" s="124"/>
      <c r="E178" s="133"/>
      <c r="F178" s="145"/>
      <c r="G178" s="78">
        <f>G179</f>
        <v>21945315.53</v>
      </c>
    </row>
    <row r="179" spans="1:7" s="6" customFormat="1" ht="19.5" customHeight="1">
      <c r="A179" s="126" t="s">
        <v>656</v>
      </c>
      <c r="B179" s="123" t="s">
        <v>46</v>
      </c>
      <c r="C179" s="158" t="s">
        <v>655</v>
      </c>
      <c r="D179" s="171" t="s">
        <v>48</v>
      </c>
      <c r="E179" s="133"/>
      <c r="F179" s="145"/>
      <c r="G179" s="78">
        <f>G180+G187+G194+G201</f>
        <v>21945315.53</v>
      </c>
    </row>
    <row r="180" spans="1:7" s="6" customFormat="1" ht="35.25" customHeight="1">
      <c r="A180" s="169" t="s">
        <v>768</v>
      </c>
      <c r="B180" s="123" t="s">
        <v>46</v>
      </c>
      <c r="C180" s="158" t="s">
        <v>655</v>
      </c>
      <c r="D180" s="171" t="s">
        <v>48</v>
      </c>
      <c r="E180" s="136" t="s">
        <v>772</v>
      </c>
      <c r="F180" s="145"/>
      <c r="G180" s="78">
        <f>G181</f>
        <v>206750</v>
      </c>
    </row>
    <row r="181" spans="1:7" s="6" customFormat="1" ht="66.75" customHeight="1">
      <c r="A181" s="169" t="s">
        <v>769</v>
      </c>
      <c r="B181" s="123" t="s">
        <v>46</v>
      </c>
      <c r="C181" s="158" t="s">
        <v>655</v>
      </c>
      <c r="D181" s="171" t="s">
        <v>48</v>
      </c>
      <c r="E181" s="136" t="s">
        <v>773</v>
      </c>
      <c r="F181" s="145"/>
      <c r="G181" s="78">
        <f>G182</f>
        <v>206750</v>
      </c>
    </row>
    <row r="182" spans="1:7" s="6" customFormat="1" ht="35.25" customHeight="1">
      <c r="A182" s="169" t="s">
        <v>767</v>
      </c>
      <c r="B182" s="123" t="s">
        <v>46</v>
      </c>
      <c r="C182" s="158" t="s">
        <v>655</v>
      </c>
      <c r="D182" s="171" t="s">
        <v>48</v>
      </c>
      <c r="E182" s="136" t="s">
        <v>774</v>
      </c>
      <c r="F182" s="145"/>
      <c r="G182" s="78">
        <f>G183+G185</f>
        <v>206750</v>
      </c>
    </row>
    <row r="183" spans="1:7" s="6" customFormat="1" ht="35.25" customHeight="1">
      <c r="A183" s="169" t="s">
        <v>779</v>
      </c>
      <c r="B183" s="132" t="s">
        <v>46</v>
      </c>
      <c r="C183" s="159" t="s">
        <v>655</v>
      </c>
      <c r="D183" s="170" t="s">
        <v>48</v>
      </c>
      <c r="E183" s="156" t="s">
        <v>778</v>
      </c>
      <c r="F183" s="145"/>
      <c r="G183" s="78">
        <f>G184</f>
        <v>196000</v>
      </c>
    </row>
    <row r="184" spans="1:7" s="6" customFormat="1" ht="16.5" customHeight="1">
      <c r="A184" s="244" t="s">
        <v>355</v>
      </c>
      <c r="B184" s="132" t="s">
        <v>46</v>
      </c>
      <c r="C184" s="159" t="s">
        <v>655</v>
      </c>
      <c r="D184" s="170" t="s">
        <v>48</v>
      </c>
      <c r="E184" s="156" t="s">
        <v>778</v>
      </c>
      <c r="F184" s="170" t="s">
        <v>662</v>
      </c>
      <c r="G184" s="82">
        <v>196000</v>
      </c>
    </row>
    <row r="185" spans="1:7" s="6" customFormat="1" ht="36" customHeight="1">
      <c r="A185" s="169" t="s">
        <v>770</v>
      </c>
      <c r="B185" s="123" t="s">
        <v>46</v>
      </c>
      <c r="C185" s="158" t="s">
        <v>655</v>
      </c>
      <c r="D185" s="171" t="s">
        <v>48</v>
      </c>
      <c r="E185" s="136" t="s">
        <v>771</v>
      </c>
      <c r="F185" s="171"/>
      <c r="G185" s="78">
        <f>G186</f>
        <v>10750</v>
      </c>
    </row>
    <row r="186" spans="1:7" s="6" customFormat="1" ht="19.5" customHeight="1">
      <c r="A186" s="244" t="s">
        <v>355</v>
      </c>
      <c r="B186" s="132" t="s">
        <v>46</v>
      </c>
      <c r="C186" s="159" t="s">
        <v>655</v>
      </c>
      <c r="D186" s="170" t="s">
        <v>48</v>
      </c>
      <c r="E186" s="156" t="s">
        <v>771</v>
      </c>
      <c r="F186" s="170" t="s">
        <v>662</v>
      </c>
      <c r="G186" s="82">
        <v>10750</v>
      </c>
    </row>
    <row r="187" spans="1:7" s="6" customFormat="1" ht="51.75" customHeight="1">
      <c r="A187" s="169" t="s">
        <v>658</v>
      </c>
      <c r="B187" s="123" t="s">
        <v>46</v>
      </c>
      <c r="C187" s="158" t="s">
        <v>655</v>
      </c>
      <c r="D187" s="171" t="s">
        <v>48</v>
      </c>
      <c r="E187" s="136" t="s">
        <v>680</v>
      </c>
      <c r="F187" s="145"/>
      <c r="G187" s="78">
        <f>G188</f>
        <v>16630749</v>
      </c>
    </row>
    <row r="188" spans="1:7" s="6" customFormat="1" ht="84.75" customHeight="1">
      <c r="A188" s="169" t="s">
        <v>659</v>
      </c>
      <c r="B188" s="123" t="s">
        <v>46</v>
      </c>
      <c r="C188" s="158" t="s">
        <v>655</v>
      </c>
      <c r="D188" s="171" t="s">
        <v>48</v>
      </c>
      <c r="E188" s="136" t="s">
        <v>681</v>
      </c>
      <c r="F188" s="145"/>
      <c r="G188" s="78">
        <f>G189</f>
        <v>16630749</v>
      </c>
    </row>
    <row r="189" spans="1:7" s="6" customFormat="1" ht="51.75" customHeight="1">
      <c r="A189" s="169" t="s">
        <v>657</v>
      </c>
      <c r="B189" s="123" t="s">
        <v>46</v>
      </c>
      <c r="C189" s="158" t="s">
        <v>655</v>
      </c>
      <c r="D189" s="171" t="s">
        <v>48</v>
      </c>
      <c r="E189" s="136" t="s">
        <v>682</v>
      </c>
      <c r="F189" s="145"/>
      <c r="G189" s="78">
        <f>G190+G192</f>
        <v>16630749</v>
      </c>
    </row>
    <row r="190" spans="1:7" s="6" customFormat="1" ht="34.5" customHeight="1">
      <c r="A190" s="169" t="s">
        <v>715</v>
      </c>
      <c r="B190" s="123" t="s">
        <v>46</v>
      </c>
      <c r="C190" s="158" t="s">
        <v>655</v>
      </c>
      <c r="D190" s="171" t="s">
        <v>48</v>
      </c>
      <c r="E190" s="136" t="s">
        <v>714</v>
      </c>
      <c r="F190" s="145"/>
      <c r="G190" s="78">
        <f>G191</f>
        <v>15723555</v>
      </c>
    </row>
    <row r="191" spans="1:7" s="6" customFormat="1" ht="18.75" customHeight="1">
      <c r="A191" s="143" t="s">
        <v>355</v>
      </c>
      <c r="B191" s="132" t="s">
        <v>46</v>
      </c>
      <c r="C191" s="159" t="s">
        <v>655</v>
      </c>
      <c r="D191" s="170" t="s">
        <v>48</v>
      </c>
      <c r="E191" s="156" t="s">
        <v>714</v>
      </c>
      <c r="F191" s="170" t="s">
        <v>662</v>
      </c>
      <c r="G191" s="82">
        <v>15723555</v>
      </c>
    </row>
    <row r="192" spans="1:7" s="6" customFormat="1" ht="48.75" customHeight="1">
      <c r="A192" s="169" t="s">
        <v>660</v>
      </c>
      <c r="B192" s="123" t="s">
        <v>46</v>
      </c>
      <c r="C192" s="158" t="s">
        <v>655</v>
      </c>
      <c r="D192" s="171" t="s">
        <v>48</v>
      </c>
      <c r="E192" s="136" t="s">
        <v>661</v>
      </c>
      <c r="F192" s="171"/>
      <c r="G192" s="78">
        <f>G193</f>
        <v>907194</v>
      </c>
    </row>
    <row r="193" spans="1:7" s="6" customFormat="1" ht="20.25" customHeight="1">
      <c r="A193" s="143" t="s">
        <v>355</v>
      </c>
      <c r="B193" s="132" t="s">
        <v>46</v>
      </c>
      <c r="C193" s="159" t="s">
        <v>655</v>
      </c>
      <c r="D193" s="170" t="s">
        <v>48</v>
      </c>
      <c r="E193" s="156" t="s">
        <v>661</v>
      </c>
      <c r="F193" s="170" t="s">
        <v>662</v>
      </c>
      <c r="G193" s="82">
        <v>907194</v>
      </c>
    </row>
    <row r="194" spans="1:7" s="6" customFormat="1" ht="33.75" customHeight="1">
      <c r="A194" s="172" t="s">
        <v>664</v>
      </c>
      <c r="B194" s="123" t="s">
        <v>46</v>
      </c>
      <c r="C194" s="158" t="s">
        <v>655</v>
      </c>
      <c r="D194" s="171" t="s">
        <v>48</v>
      </c>
      <c r="E194" s="136" t="s">
        <v>683</v>
      </c>
      <c r="F194" s="171"/>
      <c r="G194" s="78">
        <f>G195</f>
        <v>4236928.91</v>
      </c>
    </row>
    <row r="195" spans="1:7" s="6" customFormat="1" ht="66.75" customHeight="1">
      <c r="A195" s="172" t="s">
        <v>665</v>
      </c>
      <c r="B195" s="123" t="s">
        <v>46</v>
      </c>
      <c r="C195" s="158" t="s">
        <v>655</v>
      </c>
      <c r="D195" s="171" t="s">
        <v>48</v>
      </c>
      <c r="E195" s="136" t="s">
        <v>684</v>
      </c>
      <c r="F195" s="171"/>
      <c r="G195" s="78">
        <f>G196</f>
        <v>4236928.91</v>
      </c>
    </row>
    <row r="196" spans="1:7" s="6" customFormat="1" ht="33.75" customHeight="1">
      <c r="A196" s="130" t="s">
        <v>663</v>
      </c>
      <c r="B196" s="123" t="s">
        <v>46</v>
      </c>
      <c r="C196" s="158" t="s">
        <v>655</v>
      </c>
      <c r="D196" s="171" t="s">
        <v>48</v>
      </c>
      <c r="E196" s="136" t="s">
        <v>685</v>
      </c>
      <c r="F196" s="171"/>
      <c r="G196" s="78">
        <f>G197+G199</f>
        <v>4236928.91</v>
      </c>
    </row>
    <row r="197" spans="1:7" s="6" customFormat="1" ht="33.75" customHeight="1">
      <c r="A197" s="130" t="s">
        <v>692</v>
      </c>
      <c r="B197" s="123" t="s">
        <v>46</v>
      </c>
      <c r="C197" s="158" t="s">
        <v>655</v>
      </c>
      <c r="D197" s="171" t="s">
        <v>48</v>
      </c>
      <c r="E197" s="136" t="s">
        <v>775</v>
      </c>
      <c r="F197" s="171"/>
      <c r="G197" s="78">
        <f>G198</f>
        <v>980539.9099999999</v>
      </c>
    </row>
    <row r="198" spans="1:7" s="6" customFormat="1" ht="18.75" customHeight="1">
      <c r="A198" s="143" t="s">
        <v>355</v>
      </c>
      <c r="B198" s="132" t="s">
        <v>46</v>
      </c>
      <c r="C198" s="159" t="s">
        <v>655</v>
      </c>
      <c r="D198" s="170" t="s">
        <v>48</v>
      </c>
      <c r="E198" s="156" t="s">
        <v>775</v>
      </c>
      <c r="F198" s="170" t="s">
        <v>662</v>
      </c>
      <c r="G198" s="82">
        <f>1493388.71+120000-632848.8</f>
        <v>980539.9099999999</v>
      </c>
    </row>
    <row r="199" spans="1:7" s="6" customFormat="1" ht="39" customHeight="1">
      <c r="A199" s="130" t="s">
        <v>692</v>
      </c>
      <c r="B199" s="123" t="s">
        <v>46</v>
      </c>
      <c r="C199" s="158" t="s">
        <v>655</v>
      </c>
      <c r="D199" s="171" t="s">
        <v>48</v>
      </c>
      <c r="E199" s="136" t="s">
        <v>776</v>
      </c>
      <c r="F199" s="171"/>
      <c r="G199" s="78">
        <f>G200</f>
        <v>3256389</v>
      </c>
    </row>
    <row r="200" spans="1:7" s="6" customFormat="1" ht="18.75" customHeight="1">
      <c r="A200" s="143" t="s">
        <v>355</v>
      </c>
      <c r="B200" s="132" t="s">
        <v>46</v>
      </c>
      <c r="C200" s="159" t="s">
        <v>655</v>
      </c>
      <c r="D200" s="170" t="s">
        <v>48</v>
      </c>
      <c r="E200" s="156" t="s">
        <v>776</v>
      </c>
      <c r="F200" s="170" t="s">
        <v>662</v>
      </c>
      <c r="G200" s="82">
        <f>2654182+602207</f>
        <v>3256389</v>
      </c>
    </row>
    <row r="201" spans="1:7" s="6" customFormat="1" ht="18.75" customHeight="1">
      <c r="A201" s="126" t="s">
        <v>42</v>
      </c>
      <c r="B201" s="123" t="s">
        <v>46</v>
      </c>
      <c r="C201" s="158" t="s">
        <v>655</v>
      </c>
      <c r="D201" s="171" t="s">
        <v>48</v>
      </c>
      <c r="E201" s="136" t="s">
        <v>551</v>
      </c>
      <c r="F201" s="145"/>
      <c r="G201" s="78">
        <f>G202</f>
        <v>870887.62</v>
      </c>
    </row>
    <row r="202" spans="1:7" s="6" customFormat="1" ht="33" customHeight="1">
      <c r="A202" s="126" t="s">
        <v>7</v>
      </c>
      <c r="B202" s="123" t="s">
        <v>46</v>
      </c>
      <c r="C202" s="158" t="s">
        <v>655</v>
      </c>
      <c r="D202" s="171" t="s">
        <v>48</v>
      </c>
      <c r="E202" s="136" t="s">
        <v>552</v>
      </c>
      <c r="F202" s="145"/>
      <c r="G202" s="78">
        <f>G203+G205+G207</f>
        <v>870887.62</v>
      </c>
    </row>
    <row r="203" spans="1:7" s="6" customFormat="1" ht="53.25" customHeight="1">
      <c r="A203" s="169" t="s">
        <v>666</v>
      </c>
      <c r="B203" s="123" t="s">
        <v>46</v>
      </c>
      <c r="C203" s="158" t="s">
        <v>655</v>
      </c>
      <c r="D203" s="171" t="s">
        <v>48</v>
      </c>
      <c r="E203" s="136" t="s">
        <v>667</v>
      </c>
      <c r="F203" s="170"/>
      <c r="G203" s="78">
        <f>G204</f>
        <v>463553.37</v>
      </c>
    </row>
    <row r="204" spans="1:7" s="6" customFormat="1" ht="18.75" customHeight="1">
      <c r="A204" s="143" t="s">
        <v>355</v>
      </c>
      <c r="B204" s="132" t="s">
        <v>46</v>
      </c>
      <c r="C204" s="159" t="s">
        <v>655</v>
      </c>
      <c r="D204" s="170" t="s">
        <v>48</v>
      </c>
      <c r="E204" s="156" t="s">
        <v>667</v>
      </c>
      <c r="F204" s="170" t="s">
        <v>662</v>
      </c>
      <c r="G204" s="82">
        <f>463553.37</f>
        <v>463553.37</v>
      </c>
    </row>
    <row r="205" spans="1:7" s="6" customFormat="1" ht="51.75" customHeight="1">
      <c r="A205" s="126" t="s">
        <v>676</v>
      </c>
      <c r="B205" s="123" t="s">
        <v>46</v>
      </c>
      <c r="C205" s="158" t="s">
        <v>655</v>
      </c>
      <c r="D205" s="171" t="s">
        <v>48</v>
      </c>
      <c r="E205" s="136" t="s">
        <v>677</v>
      </c>
      <c r="F205" s="170"/>
      <c r="G205" s="78">
        <f>G206</f>
        <v>257509</v>
      </c>
    </row>
    <row r="206" spans="1:7" s="6" customFormat="1" ht="18.75" customHeight="1">
      <c r="A206" s="143" t="s">
        <v>355</v>
      </c>
      <c r="B206" s="132" t="s">
        <v>46</v>
      </c>
      <c r="C206" s="159" t="s">
        <v>655</v>
      </c>
      <c r="D206" s="170" t="s">
        <v>48</v>
      </c>
      <c r="E206" s="156" t="s">
        <v>677</v>
      </c>
      <c r="F206" s="170" t="s">
        <v>662</v>
      </c>
      <c r="G206" s="82">
        <f>215000+42509</f>
        <v>257509</v>
      </c>
    </row>
    <row r="207" spans="1:7" s="6" customFormat="1" ht="36" customHeight="1">
      <c r="A207" s="126" t="s">
        <v>668</v>
      </c>
      <c r="B207" s="123" t="s">
        <v>46</v>
      </c>
      <c r="C207" s="158" t="s">
        <v>655</v>
      </c>
      <c r="D207" s="171" t="s">
        <v>48</v>
      </c>
      <c r="E207" s="136" t="s">
        <v>669</v>
      </c>
      <c r="F207" s="170"/>
      <c r="G207" s="78">
        <f>G208</f>
        <v>149825.25</v>
      </c>
    </row>
    <row r="208" spans="1:7" s="6" customFormat="1" ht="18.75" customHeight="1">
      <c r="A208" s="143" t="s">
        <v>355</v>
      </c>
      <c r="B208" s="132" t="s">
        <v>46</v>
      </c>
      <c r="C208" s="159" t="s">
        <v>655</v>
      </c>
      <c r="D208" s="170" t="s">
        <v>48</v>
      </c>
      <c r="E208" s="156" t="s">
        <v>669</v>
      </c>
      <c r="F208" s="170" t="s">
        <v>662</v>
      </c>
      <c r="G208" s="82">
        <v>149825.25</v>
      </c>
    </row>
    <row r="209" spans="1:7" s="22" customFormat="1" ht="17.25">
      <c r="A209" s="126" t="s">
        <v>185</v>
      </c>
      <c r="B209" s="123" t="s">
        <v>46</v>
      </c>
      <c r="C209" s="127" t="s">
        <v>54</v>
      </c>
      <c r="D209" s="127"/>
      <c r="E209" s="141"/>
      <c r="F209" s="288"/>
      <c r="G209" s="78">
        <f>G210</f>
        <v>687651.4</v>
      </c>
    </row>
    <row r="210" spans="1:7" s="21" customFormat="1" ht="16.5">
      <c r="A210" s="126" t="s">
        <v>361</v>
      </c>
      <c r="B210" s="123" t="s">
        <v>46</v>
      </c>
      <c r="C210" s="127" t="s">
        <v>54</v>
      </c>
      <c r="D210" s="127" t="s">
        <v>54</v>
      </c>
      <c r="E210" s="141"/>
      <c r="F210" s="288"/>
      <c r="G210" s="78">
        <f>G211</f>
        <v>687651.4</v>
      </c>
    </row>
    <row r="211" spans="1:7" s="21" customFormat="1" ht="63" customHeight="1">
      <c r="A211" s="137" t="s">
        <v>453</v>
      </c>
      <c r="B211" s="123" t="s">
        <v>46</v>
      </c>
      <c r="C211" s="127" t="s">
        <v>54</v>
      </c>
      <c r="D211" s="127" t="s">
        <v>54</v>
      </c>
      <c r="E211" s="136" t="s">
        <v>571</v>
      </c>
      <c r="F211" s="288"/>
      <c r="G211" s="78">
        <f>G212+G220</f>
        <v>687651.4</v>
      </c>
    </row>
    <row r="212" spans="1:7" s="21" customFormat="1" ht="97.5" customHeight="1">
      <c r="A212" s="126" t="s">
        <v>454</v>
      </c>
      <c r="B212" s="123" t="s">
        <v>46</v>
      </c>
      <c r="C212" s="127" t="s">
        <v>54</v>
      </c>
      <c r="D212" s="127" t="s">
        <v>54</v>
      </c>
      <c r="E212" s="136" t="s">
        <v>584</v>
      </c>
      <c r="F212" s="288"/>
      <c r="G212" s="78">
        <f>G213+G217</f>
        <v>140000</v>
      </c>
    </row>
    <row r="213" spans="1:7" s="21" customFormat="1" ht="36" customHeight="1">
      <c r="A213" s="144" t="s">
        <v>263</v>
      </c>
      <c r="B213" s="132" t="s">
        <v>46</v>
      </c>
      <c r="C213" s="124" t="s">
        <v>54</v>
      </c>
      <c r="D213" s="124" t="s">
        <v>54</v>
      </c>
      <c r="E213" s="131" t="s">
        <v>625</v>
      </c>
      <c r="F213" s="146"/>
      <c r="G213" s="78">
        <f>G214</f>
        <v>93000</v>
      </c>
    </row>
    <row r="214" spans="1:7" s="21" customFormat="1" ht="20.25" customHeight="1">
      <c r="A214" s="134" t="s">
        <v>25</v>
      </c>
      <c r="B214" s="132" t="s">
        <v>46</v>
      </c>
      <c r="C214" s="124" t="s">
        <v>54</v>
      </c>
      <c r="D214" s="124" t="s">
        <v>54</v>
      </c>
      <c r="E214" s="133" t="s">
        <v>264</v>
      </c>
      <c r="F214" s="145"/>
      <c r="G214" s="82">
        <f>G215+G216</f>
        <v>93000</v>
      </c>
    </row>
    <row r="215" spans="1:7" s="21" customFormat="1" ht="38.25" customHeight="1">
      <c r="A215" s="134" t="s">
        <v>211</v>
      </c>
      <c r="B215" s="132" t="s">
        <v>46</v>
      </c>
      <c r="C215" s="124" t="s">
        <v>54</v>
      </c>
      <c r="D215" s="124" t="s">
        <v>54</v>
      </c>
      <c r="E215" s="133" t="s">
        <v>264</v>
      </c>
      <c r="F215" s="135">
        <v>200</v>
      </c>
      <c r="G215" s="82">
        <v>21000</v>
      </c>
    </row>
    <row r="216" spans="1:7" s="21" customFormat="1" ht="19.5" customHeight="1">
      <c r="A216" s="134" t="s">
        <v>356</v>
      </c>
      <c r="B216" s="132" t="s">
        <v>46</v>
      </c>
      <c r="C216" s="124" t="s">
        <v>54</v>
      </c>
      <c r="D216" s="124" t="s">
        <v>54</v>
      </c>
      <c r="E216" s="133" t="s">
        <v>264</v>
      </c>
      <c r="F216" s="135">
        <v>300</v>
      </c>
      <c r="G216" s="82">
        <f>70000+2000</f>
        <v>72000</v>
      </c>
    </row>
    <row r="217" spans="1:7" s="23" customFormat="1" ht="49.5" customHeight="1">
      <c r="A217" s="144" t="s">
        <v>67</v>
      </c>
      <c r="B217" s="123" t="s">
        <v>46</v>
      </c>
      <c r="C217" s="127" t="s">
        <v>54</v>
      </c>
      <c r="D217" s="127" t="s">
        <v>54</v>
      </c>
      <c r="E217" s="131" t="s">
        <v>626</v>
      </c>
      <c r="F217" s="139"/>
      <c r="G217" s="78">
        <f>G218</f>
        <v>47000</v>
      </c>
    </row>
    <row r="218" spans="1:7" s="13" customFormat="1" ht="20.25" customHeight="1">
      <c r="A218" s="134" t="s">
        <v>25</v>
      </c>
      <c r="B218" s="132" t="s">
        <v>46</v>
      </c>
      <c r="C218" s="124" t="s">
        <v>54</v>
      </c>
      <c r="D218" s="124" t="s">
        <v>54</v>
      </c>
      <c r="E218" s="133" t="s">
        <v>265</v>
      </c>
      <c r="F218" s="135"/>
      <c r="G218" s="82">
        <f>G219</f>
        <v>47000</v>
      </c>
    </row>
    <row r="219" spans="1:7" s="10" customFormat="1" ht="35.25" customHeight="1">
      <c r="A219" s="134" t="s">
        <v>211</v>
      </c>
      <c r="B219" s="132" t="s">
        <v>46</v>
      </c>
      <c r="C219" s="124" t="s">
        <v>54</v>
      </c>
      <c r="D219" s="124" t="s">
        <v>54</v>
      </c>
      <c r="E219" s="133" t="s">
        <v>265</v>
      </c>
      <c r="F219" s="135">
        <v>200</v>
      </c>
      <c r="G219" s="82">
        <f>49000-2000</f>
        <v>47000</v>
      </c>
    </row>
    <row r="220" spans="1:7" s="14" customFormat="1" ht="82.5" customHeight="1">
      <c r="A220" s="137" t="s">
        <v>455</v>
      </c>
      <c r="B220" s="123" t="s">
        <v>46</v>
      </c>
      <c r="C220" s="127" t="s">
        <v>54</v>
      </c>
      <c r="D220" s="127" t="s">
        <v>54</v>
      </c>
      <c r="E220" s="136" t="s">
        <v>583</v>
      </c>
      <c r="F220" s="288"/>
      <c r="G220" s="78">
        <f>G221</f>
        <v>547651.4</v>
      </c>
    </row>
    <row r="221" spans="1:7" s="14" customFormat="1" ht="35.25" customHeight="1">
      <c r="A221" s="126" t="s">
        <v>266</v>
      </c>
      <c r="B221" s="123" t="s">
        <v>46</v>
      </c>
      <c r="C221" s="127" t="s">
        <v>54</v>
      </c>
      <c r="D221" s="127" t="s">
        <v>54</v>
      </c>
      <c r="E221" s="131" t="s">
        <v>627</v>
      </c>
      <c r="F221" s="146"/>
      <c r="G221" s="78">
        <f>G222+G224+G226</f>
        <v>547651.4</v>
      </c>
    </row>
    <row r="222" spans="1:7" s="14" customFormat="1" ht="19.5" customHeight="1">
      <c r="A222" s="126" t="s">
        <v>284</v>
      </c>
      <c r="B222" s="123" t="s">
        <v>46</v>
      </c>
      <c r="C222" s="127" t="s">
        <v>54</v>
      </c>
      <c r="D222" s="127" t="s">
        <v>54</v>
      </c>
      <c r="E222" s="128" t="s">
        <v>268</v>
      </c>
      <c r="F222" s="146"/>
      <c r="G222" s="78">
        <f>G223</f>
        <v>30000</v>
      </c>
    </row>
    <row r="223" spans="1:7" s="23" customFormat="1" ht="33.75" customHeight="1">
      <c r="A223" s="134" t="s">
        <v>211</v>
      </c>
      <c r="B223" s="132" t="s">
        <v>46</v>
      </c>
      <c r="C223" s="124" t="s">
        <v>54</v>
      </c>
      <c r="D223" s="124" t="s">
        <v>54</v>
      </c>
      <c r="E223" s="125" t="s">
        <v>268</v>
      </c>
      <c r="F223" s="173">
        <v>200</v>
      </c>
      <c r="G223" s="82">
        <v>30000</v>
      </c>
    </row>
    <row r="224" spans="1:7" s="23" customFormat="1" ht="18" customHeight="1">
      <c r="A224" s="169" t="s">
        <v>726</v>
      </c>
      <c r="B224" s="123" t="s">
        <v>46</v>
      </c>
      <c r="C224" s="127" t="s">
        <v>54</v>
      </c>
      <c r="D224" s="127" t="s">
        <v>54</v>
      </c>
      <c r="E224" s="131" t="s">
        <v>727</v>
      </c>
      <c r="F224" s="173"/>
      <c r="G224" s="78">
        <f>G225</f>
        <v>183499</v>
      </c>
    </row>
    <row r="225" spans="1:7" s="23" customFormat="1" ht="18" customHeight="1">
      <c r="A225" s="134" t="s">
        <v>356</v>
      </c>
      <c r="B225" s="132" t="s">
        <v>46</v>
      </c>
      <c r="C225" s="124" t="s">
        <v>54</v>
      </c>
      <c r="D225" s="124" t="s">
        <v>54</v>
      </c>
      <c r="E225" s="133" t="s">
        <v>727</v>
      </c>
      <c r="F225" s="173">
        <v>300</v>
      </c>
      <c r="G225" s="82">
        <v>183499</v>
      </c>
    </row>
    <row r="226" spans="1:7" s="23" customFormat="1" ht="35.25" customHeight="1">
      <c r="A226" s="126" t="s">
        <v>267</v>
      </c>
      <c r="B226" s="123" t="s">
        <v>46</v>
      </c>
      <c r="C226" s="127" t="s">
        <v>54</v>
      </c>
      <c r="D226" s="127" t="s">
        <v>54</v>
      </c>
      <c r="E226" s="131" t="s">
        <v>269</v>
      </c>
      <c r="F226" s="173"/>
      <c r="G226" s="78">
        <f>G227</f>
        <v>334152.4</v>
      </c>
    </row>
    <row r="227" spans="1:7" s="10" customFormat="1" ht="16.5" customHeight="1">
      <c r="A227" s="134" t="s">
        <v>356</v>
      </c>
      <c r="B227" s="132" t="s">
        <v>46</v>
      </c>
      <c r="C227" s="124" t="s">
        <v>54</v>
      </c>
      <c r="D227" s="124" t="s">
        <v>54</v>
      </c>
      <c r="E227" s="133" t="s">
        <v>269</v>
      </c>
      <c r="F227" s="135">
        <v>300</v>
      </c>
      <c r="G227" s="82">
        <v>334152.4</v>
      </c>
    </row>
    <row r="228" spans="1:7" s="10" customFormat="1" ht="16.5" customHeight="1">
      <c r="A228" s="126" t="s">
        <v>358</v>
      </c>
      <c r="B228" s="123" t="s">
        <v>46</v>
      </c>
      <c r="C228" s="127" t="s">
        <v>55</v>
      </c>
      <c r="D228" s="139"/>
      <c r="E228" s="131"/>
      <c r="F228" s="139"/>
      <c r="G228" s="78">
        <f>G229</f>
        <v>33000</v>
      </c>
    </row>
    <row r="229" spans="1:7" s="10" customFormat="1" ht="16.5" customHeight="1">
      <c r="A229" s="126" t="s">
        <v>23</v>
      </c>
      <c r="B229" s="123" t="s">
        <v>46</v>
      </c>
      <c r="C229" s="127" t="s">
        <v>55</v>
      </c>
      <c r="D229" s="127" t="s">
        <v>47</v>
      </c>
      <c r="E229" s="131"/>
      <c r="F229" s="139"/>
      <c r="G229" s="78">
        <f>G230</f>
        <v>33000</v>
      </c>
    </row>
    <row r="230" spans="1:7" s="10" customFormat="1" ht="16.5" customHeight="1">
      <c r="A230" s="126" t="s">
        <v>42</v>
      </c>
      <c r="B230" s="123" t="s">
        <v>46</v>
      </c>
      <c r="C230" s="127" t="s">
        <v>55</v>
      </c>
      <c r="D230" s="127" t="s">
        <v>47</v>
      </c>
      <c r="E230" s="136" t="s">
        <v>551</v>
      </c>
      <c r="F230" s="139"/>
      <c r="G230" s="78">
        <f>G231</f>
        <v>33000</v>
      </c>
    </row>
    <row r="231" spans="1:7" s="10" customFormat="1" ht="31.5" customHeight="1">
      <c r="A231" s="126" t="s">
        <v>7</v>
      </c>
      <c r="B231" s="123" t="s">
        <v>46</v>
      </c>
      <c r="C231" s="127" t="s">
        <v>55</v>
      </c>
      <c r="D231" s="127" t="s">
        <v>47</v>
      </c>
      <c r="E231" s="136" t="s">
        <v>552</v>
      </c>
      <c r="F231" s="139"/>
      <c r="G231" s="78">
        <f>G232</f>
        <v>33000</v>
      </c>
    </row>
    <row r="232" spans="1:7" s="10" customFormat="1" ht="114.75" customHeight="1">
      <c r="A232" s="126" t="s">
        <v>670</v>
      </c>
      <c r="B232" s="123" t="s">
        <v>46</v>
      </c>
      <c r="C232" s="127" t="s">
        <v>55</v>
      </c>
      <c r="D232" s="127" t="s">
        <v>47</v>
      </c>
      <c r="E232" s="131" t="s">
        <v>671</v>
      </c>
      <c r="F232" s="139"/>
      <c r="G232" s="78">
        <f>G233</f>
        <v>33000</v>
      </c>
    </row>
    <row r="233" spans="1:7" s="10" customFormat="1" ht="18.75" customHeight="1">
      <c r="A233" s="143" t="s">
        <v>355</v>
      </c>
      <c r="B233" s="132" t="s">
        <v>46</v>
      </c>
      <c r="C233" s="124" t="s">
        <v>55</v>
      </c>
      <c r="D233" s="124" t="s">
        <v>47</v>
      </c>
      <c r="E233" s="133" t="s">
        <v>671</v>
      </c>
      <c r="F233" s="135">
        <v>500</v>
      </c>
      <c r="G233" s="82">
        <v>33000</v>
      </c>
    </row>
    <row r="234" spans="1:7" s="10" customFormat="1" ht="16.5" customHeight="1">
      <c r="A234" s="126" t="s">
        <v>175</v>
      </c>
      <c r="B234" s="123" t="s">
        <v>46</v>
      </c>
      <c r="C234" s="158" t="s">
        <v>52</v>
      </c>
      <c r="D234" s="159"/>
      <c r="E234" s="133"/>
      <c r="F234" s="135"/>
      <c r="G234" s="78">
        <f aca="true" t="shared" si="0" ref="G234:G239">G235</f>
        <v>34607</v>
      </c>
    </row>
    <row r="235" spans="1:7" s="10" customFormat="1" ht="16.5" customHeight="1">
      <c r="A235" s="126" t="s">
        <v>123</v>
      </c>
      <c r="B235" s="123" t="s">
        <v>46</v>
      </c>
      <c r="C235" s="158" t="s">
        <v>52</v>
      </c>
      <c r="D235" s="127" t="s">
        <v>54</v>
      </c>
      <c r="E235" s="133"/>
      <c r="F235" s="135"/>
      <c r="G235" s="78">
        <f t="shared" si="0"/>
        <v>34607</v>
      </c>
    </row>
    <row r="236" spans="1:7" s="10" customFormat="1" ht="66.75" customHeight="1">
      <c r="A236" s="126" t="s">
        <v>462</v>
      </c>
      <c r="B236" s="123" t="s">
        <v>46</v>
      </c>
      <c r="C236" s="158" t="s">
        <v>52</v>
      </c>
      <c r="D236" s="127" t="s">
        <v>54</v>
      </c>
      <c r="E236" s="136" t="s">
        <v>549</v>
      </c>
      <c r="F236" s="139"/>
      <c r="G236" s="78">
        <f t="shared" si="0"/>
        <v>34607</v>
      </c>
    </row>
    <row r="237" spans="1:7" s="10" customFormat="1" ht="101.25" customHeight="1">
      <c r="A237" s="126" t="s">
        <v>463</v>
      </c>
      <c r="B237" s="123" t="s">
        <v>46</v>
      </c>
      <c r="C237" s="158" t="s">
        <v>52</v>
      </c>
      <c r="D237" s="127" t="s">
        <v>54</v>
      </c>
      <c r="E237" s="136" t="s">
        <v>550</v>
      </c>
      <c r="F237" s="288"/>
      <c r="G237" s="78">
        <f t="shared" si="0"/>
        <v>34607</v>
      </c>
    </row>
    <row r="238" spans="1:7" s="10" customFormat="1" ht="66.75" customHeight="1">
      <c r="A238" s="126" t="s">
        <v>178</v>
      </c>
      <c r="B238" s="123" t="s">
        <v>46</v>
      </c>
      <c r="C238" s="158" t="s">
        <v>52</v>
      </c>
      <c r="D238" s="127" t="s">
        <v>54</v>
      </c>
      <c r="E238" s="136" t="s">
        <v>634</v>
      </c>
      <c r="F238" s="288"/>
      <c r="G238" s="78">
        <f t="shared" si="0"/>
        <v>34607</v>
      </c>
    </row>
    <row r="239" spans="1:7" s="10" customFormat="1" ht="36" customHeight="1">
      <c r="A239" s="169" t="s">
        <v>645</v>
      </c>
      <c r="B239" s="123" t="s">
        <v>46</v>
      </c>
      <c r="C239" s="158" t="s">
        <v>52</v>
      </c>
      <c r="D239" s="127" t="s">
        <v>54</v>
      </c>
      <c r="E239" s="136" t="s">
        <v>179</v>
      </c>
      <c r="F239" s="288"/>
      <c r="G239" s="78">
        <f t="shared" si="0"/>
        <v>34607</v>
      </c>
    </row>
    <row r="240" spans="1:7" s="10" customFormat="1" ht="36" customHeight="1">
      <c r="A240" s="134" t="s">
        <v>211</v>
      </c>
      <c r="B240" s="132" t="s">
        <v>46</v>
      </c>
      <c r="C240" s="159" t="s">
        <v>52</v>
      </c>
      <c r="D240" s="124" t="s">
        <v>54</v>
      </c>
      <c r="E240" s="156" t="s">
        <v>179</v>
      </c>
      <c r="F240" s="135">
        <v>200</v>
      </c>
      <c r="G240" s="82">
        <v>34607</v>
      </c>
    </row>
    <row r="241" spans="1:7" s="22" customFormat="1" ht="17.25">
      <c r="A241" s="126" t="s">
        <v>225</v>
      </c>
      <c r="B241" s="123" t="s">
        <v>46</v>
      </c>
      <c r="C241" s="127" t="s">
        <v>56</v>
      </c>
      <c r="D241" s="127"/>
      <c r="E241" s="141"/>
      <c r="F241" s="288"/>
      <c r="G241" s="78">
        <f>G242+G254+G248</f>
        <v>6331462.33</v>
      </c>
    </row>
    <row r="242" spans="1:7" s="24" customFormat="1" ht="15">
      <c r="A242" s="126" t="s">
        <v>214</v>
      </c>
      <c r="B242" s="123" t="s">
        <v>46</v>
      </c>
      <c r="C242" s="127" t="s">
        <v>56</v>
      </c>
      <c r="D242" s="127" t="s">
        <v>47</v>
      </c>
      <c r="E242" s="141"/>
      <c r="F242" s="174"/>
      <c r="G242" s="78">
        <f>G244</f>
        <v>626518.33</v>
      </c>
    </row>
    <row r="243" spans="1:7" s="24" customFormat="1" ht="36.75" customHeight="1">
      <c r="A243" s="130" t="s">
        <v>430</v>
      </c>
      <c r="B243" s="123" t="s">
        <v>46</v>
      </c>
      <c r="C243" s="127" t="s">
        <v>56</v>
      </c>
      <c r="D243" s="127" t="s">
        <v>47</v>
      </c>
      <c r="E243" s="136" t="s">
        <v>559</v>
      </c>
      <c r="F243" s="174"/>
      <c r="G243" s="78">
        <f>G244</f>
        <v>626518.33</v>
      </c>
    </row>
    <row r="244" spans="1:7" s="15" customFormat="1" ht="63.75" customHeight="1">
      <c r="A244" s="130" t="s">
        <v>485</v>
      </c>
      <c r="B244" s="123" t="s">
        <v>46</v>
      </c>
      <c r="C244" s="127" t="s">
        <v>56</v>
      </c>
      <c r="D244" s="127" t="s">
        <v>47</v>
      </c>
      <c r="E244" s="136" t="s">
        <v>577</v>
      </c>
      <c r="F244" s="174"/>
      <c r="G244" s="78">
        <f>G245</f>
        <v>626518.33</v>
      </c>
    </row>
    <row r="245" spans="1:7" s="15" customFormat="1" ht="30.75" customHeight="1">
      <c r="A245" s="144" t="s">
        <v>270</v>
      </c>
      <c r="B245" s="123" t="s">
        <v>46</v>
      </c>
      <c r="C245" s="127" t="s">
        <v>56</v>
      </c>
      <c r="D245" s="127" t="s">
        <v>47</v>
      </c>
      <c r="E245" s="136" t="s">
        <v>635</v>
      </c>
      <c r="F245" s="174"/>
      <c r="G245" s="78">
        <f>G246</f>
        <v>626518.33</v>
      </c>
    </row>
    <row r="246" spans="1:7" s="15" customFormat="1" ht="33" customHeight="1">
      <c r="A246" s="142" t="s">
        <v>346</v>
      </c>
      <c r="B246" s="132" t="s">
        <v>46</v>
      </c>
      <c r="C246" s="124" t="s">
        <v>56</v>
      </c>
      <c r="D246" s="124" t="s">
        <v>47</v>
      </c>
      <c r="E246" s="125" t="s">
        <v>271</v>
      </c>
      <c r="F246" s="145"/>
      <c r="G246" s="82">
        <f>G247</f>
        <v>626518.33</v>
      </c>
    </row>
    <row r="247" spans="1:7" s="10" customFormat="1" ht="16.5" customHeight="1">
      <c r="A247" s="134" t="s">
        <v>356</v>
      </c>
      <c r="B247" s="132" t="s">
        <v>46</v>
      </c>
      <c r="C247" s="124" t="s">
        <v>56</v>
      </c>
      <c r="D247" s="124" t="s">
        <v>47</v>
      </c>
      <c r="E247" s="125" t="s">
        <v>271</v>
      </c>
      <c r="F247" s="135">
        <v>300</v>
      </c>
      <c r="G247" s="82">
        <v>626518.33</v>
      </c>
    </row>
    <row r="248" spans="1:7" s="11" customFormat="1" ht="16.5">
      <c r="A248" s="126" t="s">
        <v>226</v>
      </c>
      <c r="B248" s="123" t="s">
        <v>46</v>
      </c>
      <c r="C248" s="127" t="s">
        <v>56</v>
      </c>
      <c r="D248" s="127" t="s">
        <v>50</v>
      </c>
      <c r="E248" s="136"/>
      <c r="F248" s="135"/>
      <c r="G248" s="78">
        <f>G249</f>
        <v>3951744</v>
      </c>
    </row>
    <row r="249" spans="1:7" s="6" customFormat="1" ht="33.75" customHeight="1">
      <c r="A249" s="130" t="s">
        <v>430</v>
      </c>
      <c r="B249" s="123" t="s">
        <v>46</v>
      </c>
      <c r="C249" s="127" t="s">
        <v>56</v>
      </c>
      <c r="D249" s="127" t="s">
        <v>50</v>
      </c>
      <c r="E249" s="136" t="s">
        <v>559</v>
      </c>
      <c r="F249" s="139"/>
      <c r="G249" s="78">
        <f>G250</f>
        <v>3951744</v>
      </c>
    </row>
    <row r="250" spans="1:7" s="8" customFormat="1" ht="64.5" customHeight="1">
      <c r="A250" s="130" t="s">
        <v>433</v>
      </c>
      <c r="B250" s="123" t="s">
        <v>46</v>
      </c>
      <c r="C250" s="127" t="s">
        <v>56</v>
      </c>
      <c r="D250" s="127" t="s">
        <v>50</v>
      </c>
      <c r="E250" s="136" t="s">
        <v>576</v>
      </c>
      <c r="F250" s="139"/>
      <c r="G250" s="78">
        <f>G251</f>
        <v>3951744</v>
      </c>
    </row>
    <row r="251" spans="1:7" s="8" customFormat="1" ht="66.75" customHeight="1">
      <c r="A251" s="126" t="s">
        <v>272</v>
      </c>
      <c r="B251" s="123" t="s">
        <v>46</v>
      </c>
      <c r="C251" s="127" t="s">
        <v>56</v>
      </c>
      <c r="D251" s="127" t="s">
        <v>50</v>
      </c>
      <c r="E251" s="131" t="s">
        <v>637</v>
      </c>
      <c r="F251" s="145"/>
      <c r="G251" s="78">
        <f>G252</f>
        <v>3951744</v>
      </c>
    </row>
    <row r="252" spans="1:7" s="8" customFormat="1" ht="33.75" customHeight="1">
      <c r="A252" s="142" t="s">
        <v>227</v>
      </c>
      <c r="B252" s="132" t="s">
        <v>46</v>
      </c>
      <c r="C252" s="124" t="s">
        <v>56</v>
      </c>
      <c r="D252" s="124" t="s">
        <v>50</v>
      </c>
      <c r="E252" s="133" t="s">
        <v>273</v>
      </c>
      <c r="F252" s="145"/>
      <c r="G252" s="82">
        <f>G253</f>
        <v>3951744</v>
      </c>
    </row>
    <row r="253" spans="1:7" s="10" customFormat="1" ht="16.5" customHeight="1">
      <c r="A253" s="134" t="s">
        <v>356</v>
      </c>
      <c r="B253" s="132" t="s">
        <v>46</v>
      </c>
      <c r="C253" s="124" t="s">
        <v>56</v>
      </c>
      <c r="D253" s="124" t="s">
        <v>50</v>
      </c>
      <c r="E253" s="133" t="s">
        <v>273</v>
      </c>
      <c r="F253" s="135">
        <v>300</v>
      </c>
      <c r="G253" s="82">
        <f>3650118+108589+193037</f>
        <v>3951744</v>
      </c>
    </row>
    <row r="254" spans="1:7" s="10" customFormat="1" ht="21.75" customHeight="1">
      <c r="A254" s="126" t="s">
        <v>61</v>
      </c>
      <c r="B254" s="123" t="s">
        <v>46</v>
      </c>
      <c r="C254" s="127" t="s">
        <v>56</v>
      </c>
      <c r="D254" s="127" t="s">
        <v>53</v>
      </c>
      <c r="E254" s="141"/>
      <c r="F254" s="135"/>
      <c r="G254" s="78">
        <f>G255+G261</f>
        <v>1753200</v>
      </c>
    </row>
    <row r="255" spans="1:7" s="10" customFormat="1" ht="34.5" customHeight="1">
      <c r="A255" s="130" t="s">
        <v>430</v>
      </c>
      <c r="B255" s="123" t="s">
        <v>46</v>
      </c>
      <c r="C255" s="127" t="s">
        <v>56</v>
      </c>
      <c r="D255" s="127" t="s">
        <v>53</v>
      </c>
      <c r="E255" s="136" t="s">
        <v>559</v>
      </c>
      <c r="F255" s="135"/>
      <c r="G255" s="78">
        <f>G256</f>
        <v>1461000</v>
      </c>
    </row>
    <row r="256" spans="1:7" s="10" customFormat="1" ht="81.75" customHeight="1">
      <c r="A256" s="130" t="s">
        <v>466</v>
      </c>
      <c r="B256" s="123" t="s">
        <v>46</v>
      </c>
      <c r="C256" s="127" t="s">
        <v>56</v>
      </c>
      <c r="D256" s="127" t="s">
        <v>53</v>
      </c>
      <c r="E256" s="136" t="s">
        <v>575</v>
      </c>
      <c r="F256" s="139"/>
      <c r="G256" s="78">
        <f>G257</f>
        <v>1461000</v>
      </c>
    </row>
    <row r="257" spans="1:7" s="10" customFormat="1" ht="46.5">
      <c r="A257" s="144" t="s">
        <v>274</v>
      </c>
      <c r="B257" s="123" t="s">
        <v>46</v>
      </c>
      <c r="C257" s="127" t="s">
        <v>56</v>
      </c>
      <c r="D257" s="127" t="s">
        <v>53</v>
      </c>
      <c r="E257" s="131" t="s">
        <v>638</v>
      </c>
      <c r="F257" s="146"/>
      <c r="G257" s="78">
        <f>G258</f>
        <v>1461000</v>
      </c>
    </row>
    <row r="258" spans="1:7" s="10" customFormat="1" ht="33" customHeight="1">
      <c r="A258" s="142" t="s">
        <v>26</v>
      </c>
      <c r="B258" s="132" t="s">
        <v>46</v>
      </c>
      <c r="C258" s="124" t="s">
        <v>56</v>
      </c>
      <c r="D258" s="124" t="s">
        <v>53</v>
      </c>
      <c r="E258" s="133" t="s">
        <v>275</v>
      </c>
      <c r="F258" s="145"/>
      <c r="G258" s="78">
        <f>G259+G260</f>
        <v>1461000</v>
      </c>
    </row>
    <row r="259" spans="1:7" s="10" customFormat="1" ht="66" customHeight="1">
      <c r="A259" s="134" t="s">
        <v>58</v>
      </c>
      <c r="B259" s="132" t="s">
        <v>46</v>
      </c>
      <c r="C259" s="124" t="s">
        <v>56</v>
      </c>
      <c r="D259" s="124" t="s">
        <v>53</v>
      </c>
      <c r="E259" s="133" t="s">
        <v>275</v>
      </c>
      <c r="F259" s="145">
        <v>100</v>
      </c>
      <c r="G259" s="82">
        <v>1368208</v>
      </c>
    </row>
    <row r="260" spans="1:7" s="10" customFormat="1" ht="30.75">
      <c r="A260" s="134" t="s">
        <v>211</v>
      </c>
      <c r="B260" s="132" t="s">
        <v>46</v>
      </c>
      <c r="C260" s="124" t="s">
        <v>56</v>
      </c>
      <c r="D260" s="124" t="s">
        <v>53</v>
      </c>
      <c r="E260" s="133" t="s">
        <v>275</v>
      </c>
      <c r="F260" s="145">
        <v>200</v>
      </c>
      <c r="G260" s="82">
        <v>92792</v>
      </c>
    </row>
    <row r="261" spans="1:7" s="8" customFormat="1" ht="36.75" customHeight="1">
      <c r="A261" s="130" t="s">
        <v>467</v>
      </c>
      <c r="B261" s="123" t="s">
        <v>46</v>
      </c>
      <c r="C261" s="127" t="s">
        <v>56</v>
      </c>
      <c r="D261" s="127" t="s">
        <v>53</v>
      </c>
      <c r="E261" s="136" t="s">
        <v>566</v>
      </c>
      <c r="F261" s="288"/>
      <c r="G261" s="78">
        <f>G262</f>
        <v>292200</v>
      </c>
    </row>
    <row r="262" spans="1:7" s="8" customFormat="1" ht="64.5" customHeight="1">
      <c r="A262" s="130" t="s">
        <v>468</v>
      </c>
      <c r="B262" s="123" t="s">
        <v>46</v>
      </c>
      <c r="C262" s="127" t="s">
        <v>56</v>
      </c>
      <c r="D262" s="127" t="s">
        <v>53</v>
      </c>
      <c r="E262" s="136" t="s">
        <v>642</v>
      </c>
      <c r="F262" s="288"/>
      <c r="G262" s="78">
        <f>G263</f>
        <v>292200</v>
      </c>
    </row>
    <row r="263" spans="1:7" s="8" customFormat="1" ht="36" customHeight="1">
      <c r="A263" s="130" t="s">
        <v>276</v>
      </c>
      <c r="B263" s="123" t="s">
        <v>46</v>
      </c>
      <c r="C263" s="127" t="s">
        <v>56</v>
      </c>
      <c r="D263" s="127" t="s">
        <v>53</v>
      </c>
      <c r="E263" s="131" t="s">
        <v>643</v>
      </c>
      <c r="F263" s="146"/>
      <c r="G263" s="78">
        <f>G264</f>
        <v>292200</v>
      </c>
    </row>
    <row r="264" spans="1:7" s="8" customFormat="1" ht="48.75" customHeight="1">
      <c r="A264" s="142" t="s">
        <v>398</v>
      </c>
      <c r="B264" s="132" t="s">
        <v>46</v>
      </c>
      <c r="C264" s="124" t="s">
        <v>56</v>
      </c>
      <c r="D264" s="124" t="s">
        <v>53</v>
      </c>
      <c r="E264" s="133" t="s">
        <v>277</v>
      </c>
      <c r="F264" s="145"/>
      <c r="G264" s="82">
        <f>G265+G266</f>
        <v>292200</v>
      </c>
    </row>
    <row r="265" spans="1:7" s="10" customFormat="1" ht="64.5" customHeight="1">
      <c r="A265" s="134" t="s">
        <v>58</v>
      </c>
      <c r="B265" s="132" t="s">
        <v>46</v>
      </c>
      <c r="C265" s="124" t="s">
        <v>56</v>
      </c>
      <c r="D265" s="124" t="s">
        <v>53</v>
      </c>
      <c r="E265" s="133" t="s">
        <v>277</v>
      </c>
      <c r="F265" s="135">
        <v>100</v>
      </c>
      <c r="G265" s="82">
        <f>259879+12025.38</f>
        <v>271904.38</v>
      </c>
    </row>
    <row r="266" spans="1:7" s="13" customFormat="1" ht="33" customHeight="1">
      <c r="A266" s="134" t="s">
        <v>211</v>
      </c>
      <c r="B266" s="132" t="s">
        <v>46</v>
      </c>
      <c r="C266" s="124" t="s">
        <v>56</v>
      </c>
      <c r="D266" s="124" t="s">
        <v>53</v>
      </c>
      <c r="E266" s="133" t="s">
        <v>277</v>
      </c>
      <c r="F266" s="135">
        <v>200</v>
      </c>
      <c r="G266" s="82">
        <f>32321-12025.38</f>
        <v>20295.620000000003</v>
      </c>
    </row>
    <row r="267" spans="1:7" s="22" customFormat="1" ht="16.5" customHeight="1">
      <c r="A267" s="126" t="s">
        <v>39</v>
      </c>
      <c r="B267" s="123" t="s">
        <v>46</v>
      </c>
      <c r="C267" s="127" t="s">
        <v>332</v>
      </c>
      <c r="D267" s="127"/>
      <c r="E267" s="141"/>
      <c r="F267" s="135"/>
      <c r="G267" s="78">
        <f aca="true" t="shared" si="1" ref="G267:G272">G268</f>
        <v>204200</v>
      </c>
    </row>
    <row r="268" spans="1:7" s="25" customFormat="1" ht="16.5">
      <c r="A268" s="126" t="s">
        <v>40</v>
      </c>
      <c r="B268" s="123" t="s">
        <v>46</v>
      </c>
      <c r="C268" s="127" t="s">
        <v>332</v>
      </c>
      <c r="D268" s="127" t="s">
        <v>47</v>
      </c>
      <c r="E268" s="141"/>
      <c r="F268" s="135"/>
      <c r="G268" s="78">
        <f t="shared" si="1"/>
        <v>204200</v>
      </c>
    </row>
    <row r="269" spans="1:7" s="6" customFormat="1" ht="66" customHeight="1">
      <c r="A269" s="137" t="s">
        <v>453</v>
      </c>
      <c r="B269" s="123" t="s">
        <v>46</v>
      </c>
      <c r="C269" s="127" t="s">
        <v>332</v>
      </c>
      <c r="D269" s="127" t="s">
        <v>47</v>
      </c>
      <c r="E269" s="136" t="s">
        <v>571</v>
      </c>
      <c r="F269" s="139"/>
      <c r="G269" s="78">
        <f t="shared" si="1"/>
        <v>204200</v>
      </c>
    </row>
    <row r="270" spans="1:7" s="26" customFormat="1" ht="99.75" customHeight="1">
      <c r="A270" s="126" t="s">
        <v>469</v>
      </c>
      <c r="B270" s="123" t="s">
        <v>46</v>
      </c>
      <c r="C270" s="127" t="s">
        <v>332</v>
      </c>
      <c r="D270" s="127" t="s">
        <v>47</v>
      </c>
      <c r="E270" s="136" t="s">
        <v>574</v>
      </c>
      <c r="F270" s="139"/>
      <c r="G270" s="78">
        <f>G271+G274</f>
        <v>204200</v>
      </c>
    </row>
    <row r="271" spans="1:7" s="26" customFormat="1" ht="67.5" customHeight="1">
      <c r="A271" s="144" t="s">
        <v>288</v>
      </c>
      <c r="B271" s="123" t="s">
        <v>46</v>
      </c>
      <c r="C271" s="127" t="s">
        <v>332</v>
      </c>
      <c r="D271" s="127" t="s">
        <v>47</v>
      </c>
      <c r="E271" s="131" t="s">
        <v>639</v>
      </c>
      <c r="F271" s="146"/>
      <c r="G271" s="78">
        <f t="shared" si="1"/>
        <v>194200</v>
      </c>
    </row>
    <row r="272" spans="1:7" s="26" customFormat="1" ht="54.75" customHeight="1">
      <c r="A272" s="134" t="s">
        <v>331</v>
      </c>
      <c r="B272" s="132" t="s">
        <v>46</v>
      </c>
      <c r="C272" s="124" t="s">
        <v>332</v>
      </c>
      <c r="D272" s="124" t="s">
        <v>47</v>
      </c>
      <c r="E272" s="133" t="s">
        <v>289</v>
      </c>
      <c r="F272" s="145"/>
      <c r="G272" s="82">
        <f t="shared" si="1"/>
        <v>194200</v>
      </c>
    </row>
    <row r="273" spans="1:7" s="26" customFormat="1" ht="33.75" customHeight="1">
      <c r="A273" s="134" t="s">
        <v>211</v>
      </c>
      <c r="B273" s="132" t="s">
        <v>46</v>
      </c>
      <c r="C273" s="124" t="s">
        <v>332</v>
      </c>
      <c r="D273" s="124" t="s">
        <v>47</v>
      </c>
      <c r="E273" s="133" t="s">
        <v>289</v>
      </c>
      <c r="F273" s="135">
        <v>200</v>
      </c>
      <c r="G273" s="82">
        <v>194200</v>
      </c>
    </row>
    <row r="274" spans="1:7" s="26" customFormat="1" ht="51.75" customHeight="1">
      <c r="A274" s="144" t="s">
        <v>521</v>
      </c>
      <c r="B274" s="123" t="s">
        <v>46</v>
      </c>
      <c r="C274" s="127" t="s">
        <v>332</v>
      </c>
      <c r="D274" s="127" t="s">
        <v>47</v>
      </c>
      <c r="E274" s="131" t="s">
        <v>640</v>
      </c>
      <c r="F274" s="146"/>
      <c r="G274" s="78">
        <f>G275</f>
        <v>10000</v>
      </c>
    </row>
    <row r="275" spans="1:7" s="26" customFormat="1" ht="33.75" customHeight="1">
      <c r="A275" s="134" t="s">
        <v>331</v>
      </c>
      <c r="B275" s="132" t="s">
        <v>46</v>
      </c>
      <c r="C275" s="124" t="s">
        <v>332</v>
      </c>
      <c r="D275" s="124" t="s">
        <v>47</v>
      </c>
      <c r="E275" s="133" t="s">
        <v>520</v>
      </c>
      <c r="F275" s="145"/>
      <c r="G275" s="82">
        <f>G276</f>
        <v>10000</v>
      </c>
    </row>
    <row r="276" spans="1:7" s="26" customFormat="1" ht="33.75" customHeight="1">
      <c r="A276" s="134" t="s">
        <v>211</v>
      </c>
      <c r="B276" s="132" t="s">
        <v>46</v>
      </c>
      <c r="C276" s="124" t="s">
        <v>332</v>
      </c>
      <c r="D276" s="124" t="s">
        <v>47</v>
      </c>
      <c r="E276" s="133" t="s">
        <v>520</v>
      </c>
      <c r="F276" s="135">
        <v>200</v>
      </c>
      <c r="G276" s="82">
        <v>10000</v>
      </c>
    </row>
    <row r="277" spans="1:7" s="9" customFormat="1" ht="37.5" customHeight="1">
      <c r="A277" s="126" t="s">
        <v>51</v>
      </c>
      <c r="B277" s="123" t="s">
        <v>4</v>
      </c>
      <c r="C277" s="127"/>
      <c r="D277" s="127"/>
      <c r="E277" s="141"/>
      <c r="F277" s="135"/>
      <c r="G277" s="78">
        <f>G278+G286+G311</f>
        <v>17028198</v>
      </c>
    </row>
    <row r="278" spans="1:7" s="27" customFormat="1" ht="17.25" customHeight="1">
      <c r="A278" s="126" t="s">
        <v>18</v>
      </c>
      <c r="B278" s="123" t="s">
        <v>4</v>
      </c>
      <c r="C278" s="127" t="s">
        <v>47</v>
      </c>
      <c r="D278" s="127"/>
      <c r="E278" s="141"/>
      <c r="F278" s="135"/>
      <c r="G278" s="78">
        <f>G279</f>
        <v>2574664</v>
      </c>
    </row>
    <row r="279" spans="1:7" s="11" customFormat="1" ht="46.5">
      <c r="A279" s="126" t="s">
        <v>344</v>
      </c>
      <c r="B279" s="123" t="s">
        <v>4</v>
      </c>
      <c r="C279" s="127" t="s">
        <v>47</v>
      </c>
      <c r="D279" s="127" t="s">
        <v>53</v>
      </c>
      <c r="E279" s="141"/>
      <c r="F279" s="135"/>
      <c r="G279" s="78">
        <f>G280</f>
        <v>2574664</v>
      </c>
    </row>
    <row r="280" spans="1:7" s="6" customFormat="1" ht="51.75" customHeight="1">
      <c r="A280" s="137" t="s">
        <v>424</v>
      </c>
      <c r="B280" s="123" t="s">
        <v>4</v>
      </c>
      <c r="C280" s="127" t="s">
        <v>47</v>
      </c>
      <c r="D280" s="127" t="s">
        <v>53</v>
      </c>
      <c r="E280" s="136" t="s">
        <v>553</v>
      </c>
      <c r="F280" s="139"/>
      <c r="G280" s="78">
        <f>G281</f>
        <v>2574664</v>
      </c>
    </row>
    <row r="281" spans="1:7" s="6" customFormat="1" ht="80.25" customHeight="1">
      <c r="A281" s="137" t="s">
        <v>429</v>
      </c>
      <c r="B281" s="123" t="s">
        <v>4</v>
      </c>
      <c r="C281" s="127" t="s">
        <v>47</v>
      </c>
      <c r="D281" s="127" t="s">
        <v>53</v>
      </c>
      <c r="E281" s="131" t="s">
        <v>554</v>
      </c>
      <c r="F281" s="146"/>
      <c r="G281" s="78">
        <f>G282</f>
        <v>2574664</v>
      </c>
    </row>
    <row r="282" spans="1:7" s="6" customFormat="1" ht="50.25" customHeight="1">
      <c r="A282" s="144" t="s">
        <v>292</v>
      </c>
      <c r="B282" s="123" t="s">
        <v>4</v>
      </c>
      <c r="C282" s="127" t="s">
        <v>47</v>
      </c>
      <c r="D282" s="127" t="s">
        <v>53</v>
      </c>
      <c r="E282" s="131" t="s">
        <v>555</v>
      </c>
      <c r="F282" s="146"/>
      <c r="G282" s="78">
        <f>G283</f>
        <v>2574664</v>
      </c>
    </row>
    <row r="283" spans="1:7" s="8" customFormat="1" ht="30.75">
      <c r="A283" s="138" t="s">
        <v>232</v>
      </c>
      <c r="B283" s="132" t="s">
        <v>4</v>
      </c>
      <c r="C283" s="124" t="s">
        <v>47</v>
      </c>
      <c r="D283" s="124" t="s">
        <v>53</v>
      </c>
      <c r="E283" s="133" t="s">
        <v>293</v>
      </c>
      <c r="F283" s="145"/>
      <c r="G283" s="82">
        <f>G284+G285</f>
        <v>2574664</v>
      </c>
    </row>
    <row r="284" spans="1:7" s="13" customFormat="1" ht="66.75" customHeight="1">
      <c r="A284" s="134" t="s">
        <v>58</v>
      </c>
      <c r="B284" s="132" t="s">
        <v>4</v>
      </c>
      <c r="C284" s="124" t="s">
        <v>47</v>
      </c>
      <c r="D284" s="124" t="s">
        <v>53</v>
      </c>
      <c r="E284" s="133" t="s">
        <v>293</v>
      </c>
      <c r="F284" s="135">
        <v>100</v>
      </c>
      <c r="G284" s="82">
        <v>2161864</v>
      </c>
    </row>
    <row r="285" spans="1:7" s="13" customFormat="1" ht="35.25" customHeight="1">
      <c r="A285" s="134" t="s">
        <v>211</v>
      </c>
      <c r="B285" s="132" t="s">
        <v>4</v>
      </c>
      <c r="C285" s="124" t="s">
        <v>47</v>
      </c>
      <c r="D285" s="124" t="s">
        <v>53</v>
      </c>
      <c r="E285" s="133" t="s">
        <v>293</v>
      </c>
      <c r="F285" s="135">
        <v>200</v>
      </c>
      <c r="G285" s="82">
        <v>412800</v>
      </c>
    </row>
    <row r="286" spans="1:7" s="10" customFormat="1" ht="15">
      <c r="A286" s="126" t="s">
        <v>225</v>
      </c>
      <c r="B286" s="123" t="s">
        <v>4</v>
      </c>
      <c r="C286" s="127" t="s">
        <v>56</v>
      </c>
      <c r="D286" s="127"/>
      <c r="E286" s="136"/>
      <c r="F286" s="135"/>
      <c r="G286" s="78">
        <f>G287+G304</f>
        <v>8225824</v>
      </c>
    </row>
    <row r="287" spans="1:7" s="10" customFormat="1" ht="15">
      <c r="A287" s="126" t="s">
        <v>357</v>
      </c>
      <c r="B287" s="123" t="s">
        <v>4</v>
      </c>
      <c r="C287" s="127" t="s">
        <v>56</v>
      </c>
      <c r="D287" s="127" t="s">
        <v>49</v>
      </c>
      <c r="E287" s="136"/>
      <c r="F287" s="135"/>
      <c r="G287" s="78">
        <f>G288</f>
        <v>6133322</v>
      </c>
    </row>
    <row r="288" spans="1:7" s="10" customFormat="1" ht="30.75">
      <c r="A288" s="130" t="s">
        <v>430</v>
      </c>
      <c r="B288" s="123" t="s">
        <v>4</v>
      </c>
      <c r="C288" s="127" t="s">
        <v>56</v>
      </c>
      <c r="D288" s="127" t="s">
        <v>49</v>
      </c>
      <c r="E288" s="136" t="s">
        <v>559</v>
      </c>
      <c r="F288" s="139"/>
      <c r="G288" s="78">
        <f>G289</f>
        <v>6133322</v>
      </c>
    </row>
    <row r="289" spans="1:7" s="10" customFormat="1" ht="62.25">
      <c r="A289" s="130" t="s">
        <v>464</v>
      </c>
      <c r="B289" s="123" t="s">
        <v>4</v>
      </c>
      <c r="C289" s="127" t="s">
        <v>56</v>
      </c>
      <c r="D289" s="127" t="s">
        <v>49</v>
      </c>
      <c r="E289" s="136" t="s">
        <v>577</v>
      </c>
      <c r="F289" s="139"/>
      <c r="G289" s="78">
        <f>G290</f>
        <v>6133322</v>
      </c>
    </row>
    <row r="290" spans="1:7" s="10" customFormat="1" ht="30.75">
      <c r="A290" s="144" t="s">
        <v>270</v>
      </c>
      <c r="B290" s="123" t="s">
        <v>4</v>
      </c>
      <c r="C290" s="127" t="s">
        <v>56</v>
      </c>
      <c r="D290" s="127" t="s">
        <v>49</v>
      </c>
      <c r="E290" s="131" t="s">
        <v>635</v>
      </c>
      <c r="F290" s="146"/>
      <c r="G290" s="82">
        <f>G291+G294+G297</f>
        <v>6133322</v>
      </c>
    </row>
    <row r="291" spans="1:7" s="10" customFormat="1" ht="33.75" customHeight="1">
      <c r="A291" s="134" t="s">
        <v>294</v>
      </c>
      <c r="B291" s="132" t="s">
        <v>4</v>
      </c>
      <c r="C291" s="124" t="s">
        <v>56</v>
      </c>
      <c r="D291" s="124" t="s">
        <v>49</v>
      </c>
      <c r="E291" s="133" t="s">
        <v>296</v>
      </c>
      <c r="F291" s="145"/>
      <c r="G291" s="82">
        <f>G292+G293</f>
        <v>91278</v>
      </c>
    </row>
    <row r="292" spans="1:7" s="10" customFormat="1" ht="30.75">
      <c r="A292" s="134" t="s">
        <v>211</v>
      </c>
      <c r="B292" s="132" t="s">
        <v>4</v>
      </c>
      <c r="C292" s="124" t="s">
        <v>56</v>
      </c>
      <c r="D292" s="124" t="s">
        <v>49</v>
      </c>
      <c r="E292" s="133" t="s">
        <v>296</v>
      </c>
      <c r="F292" s="135">
        <v>200</v>
      </c>
      <c r="G292" s="82">
        <v>1700</v>
      </c>
    </row>
    <row r="293" spans="1:7" s="10" customFormat="1" ht="15">
      <c r="A293" s="134" t="s">
        <v>356</v>
      </c>
      <c r="B293" s="132" t="s">
        <v>4</v>
      </c>
      <c r="C293" s="124" t="s">
        <v>56</v>
      </c>
      <c r="D293" s="124" t="s">
        <v>49</v>
      </c>
      <c r="E293" s="133" t="s">
        <v>296</v>
      </c>
      <c r="F293" s="135">
        <v>300</v>
      </c>
      <c r="G293" s="82">
        <v>89578</v>
      </c>
    </row>
    <row r="294" spans="1:7" s="10" customFormat="1" ht="30.75">
      <c r="A294" s="142" t="s">
        <v>333</v>
      </c>
      <c r="B294" s="132" t="s">
        <v>4</v>
      </c>
      <c r="C294" s="124" t="s">
        <v>56</v>
      </c>
      <c r="D294" s="124" t="s">
        <v>49</v>
      </c>
      <c r="E294" s="133" t="s">
        <v>297</v>
      </c>
      <c r="F294" s="145"/>
      <c r="G294" s="82">
        <f>G295+G296</f>
        <v>165741</v>
      </c>
    </row>
    <row r="295" spans="1:7" s="10" customFormat="1" ht="30.75">
      <c r="A295" s="134" t="s">
        <v>211</v>
      </c>
      <c r="B295" s="132" t="s">
        <v>4</v>
      </c>
      <c r="C295" s="124" t="s">
        <v>56</v>
      </c>
      <c r="D295" s="124" t="s">
        <v>49</v>
      </c>
      <c r="E295" s="133" t="s">
        <v>297</v>
      </c>
      <c r="F295" s="145">
        <v>200</v>
      </c>
      <c r="G295" s="82">
        <f>4000-900</f>
        <v>3100</v>
      </c>
    </row>
    <row r="296" spans="1:7" s="10" customFormat="1" ht="15">
      <c r="A296" s="134" t="s">
        <v>356</v>
      </c>
      <c r="B296" s="132" t="s">
        <v>4</v>
      </c>
      <c r="C296" s="124" t="s">
        <v>56</v>
      </c>
      <c r="D296" s="124" t="s">
        <v>49</v>
      </c>
      <c r="E296" s="133" t="s">
        <v>297</v>
      </c>
      <c r="F296" s="135">
        <v>300</v>
      </c>
      <c r="G296" s="82">
        <f>183246-20605</f>
        <v>162641</v>
      </c>
    </row>
    <row r="297" spans="1:7" s="10" customFormat="1" ht="30.75">
      <c r="A297" s="134" t="s">
        <v>348</v>
      </c>
      <c r="B297" s="132" t="s">
        <v>4</v>
      </c>
      <c r="C297" s="124" t="s">
        <v>56</v>
      </c>
      <c r="D297" s="124" t="s">
        <v>49</v>
      </c>
      <c r="E297" s="133" t="s">
        <v>298</v>
      </c>
      <c r="F297" s="145"/>
      <c r="G297" s="82">
        <f>G298+G301</f>
        <v>5876303</v>
      </c>
    </row>
    <row r="298" spans="1:7" s="10" customFormat="1" ht="15">
      <c r="A298" s="142" t="s">
        <v>19</v>
      </c>
      <c r="B298" s="132" t="s">
        <v>4</v>
      </c>
      <c r="C298" s="124" t="s">
        <v>56</v>
      </c>
      <c r="D298" s="124" t="s">
        <v>49</v>
      </c>
      <c r="E298" s="133" t="s">
        <v>299</v>
      </c>
      <c r="F298" s="145"/>
      <c r="G298" s="82">
        <f>G300+G299</f>
        <v>4668197</v>
      </c>
    </row>
    <row r="299" spans="1:7" s="10" customFormat="1" ht="30.75">
      <c r="A299" s="134" t="s">
        <v>211</v>
      </c>
      <c r="B299" s="132" t="s">
        <v>4</v>
      </c>
      <c r="C299" s="124" t="s">
        <v>56</v>
      </c>
      <c r="D299" s="124" t="s">
        <v>49</v>
      </c>
      <c r="E299" s="133" t="s">
        <v>299</v>
      </c>
      <c r="F299" s="135">
        <v>200</v>
      </c>
      <c r="G299" s="82">
        <v>86000</v>
      </c>
    </row>
    <row r="300" spans="1:7" s="10" customFormat="1" ht="15">
      <c r="A300" s="134" t="s">
        <v>356</v>
      </c>
      <c r="B300" s="132" t="s">
        <v>4</v>
      </c>
      <c r="C300" s="124" t="s">
        <v>56</v>
      </c>
      <c r="D300" s="124" t="s">
        <v>49</v>
      </c>
      <c r="E300" s="133" t="s">
        <v>299</v>
      </c>
      <c r="F300" s="135">
        <v>300</v>
      </c>
      <c r="G300" s="82">
        <f>4326641+194160+61396</f>
        <v>4582197</v>
      </c>
    </row>
    <row r="301" spans="1:7" s="10" customFormat="1" ht="15">
      <c r="A301" s="142" t="s">
        <v>60</v>
      </c>
      <c r="B301" s="132" t="s">
        <v>4</v>
      </c>
      <c r="C301" s="124" t="s">
        <v>56</v>
      </c>
      <c r="D301" s="124" t="s">
        <v>49</v>
      </c>
      <c r="E301" s="133" t="s">
        <v>300</v>
      </c>
      <c r="F301" s="145"/>
      <c r="G301" s="82">
        <f>G303+G302</f>
        <v>1208106</v>
      </c>
    </row>
    <row r="302" spans="1:7" s="10" customFormat="1" ht="30.75">
      <c r="A302" s="134" t="s">
        <v>211</v>
      </c>
      <c r="B302" s="132" t="s">
        <v>4</v>
      </c>
      <c r="C302" s="124" t="s">
        <v>56</v>
      </c>
      <c r="D302" s="124" t="s">
        <v>49</v>
      </c>
      <c r="E302" s="133" t="s">
        <v>300</v>
      </c>
      <c r="F302" s="135">
        <v>200</v>
      </c>
      <c r="G302" s="82">
        <v>26800</v>
      </c>
    </row>
    <row r="303" spans="1:7" s="10" customFormat="1" ht="15">
      <c r="A303" s="134" t="s">
        <v>356</v>
      </c>
      <c r="B303" s="132" t="s">
        <v>4</v>
      </c>
      <c r="C303" s="124" t="s">
        <v>56</v>
      </c>
      <c r="D303" s="124" t="s">
        <v>49</v>
      </c>
      <c r="E303" s="133" t="s">
        <v>300</v>
      </c>
      <c r="F303" s="135">
        <v>300</v>
      </c>
      <c r="G303" s="82">
        <f>1146181+32625+2500</f>
        <v>1181306</v>
      </c>
    </row>
    <row r="304" spans="1:7" s="10" customFormat="1" ht="15">
      <c r="A304" s="126" t="s">
        <v>226</v>
      </c>
      <c r="B304" s="123" t="s">
        <v>4</v>
      </c>
      <c r="C304" s="127" t="s">
        <v>56</v>
      </c>
      <c r="D304" s="127" t="s">
        <v>50</v>
      </c>
      <c r="E304" s="133"/>
      <c r="F304" s="135"/>
      <c r="G304" s="82">
        <f>G305</f>
        <v>2092502</v>
      </c>
    </row>
    <row r="305" spans="1:7" s="10" customFormat="1" ht="30.75">
      <c r="A305" s="130" t="s">
        <v>430</v>
      </c>
      <c r="B305" s="123" t="s">
        <v>4</v>
      </c>
      <c r="C305" s="127" t="s">
        <v>56</v>
      </c>
      <c r="D305" s="127" t="s">
        <v>50</v>
      </c>
      <c r="E305" s="136" t="s">
        <v>559</v>
      </c>
      <c r="F305" s="135"/>
      <c r="G305" s="78">
        <f>G306</f>
        <v>2092502</v>
      </c>
    </row>
    <row r="306" spans="1:7" s="10" customFormat="1" ht="62.25">
      <c r="A306" s="130" t="s">
        <v>464</v>
      </c>
      <c r="B306" s="123" t="s">
        <v>4</v>
      </c>
      <c r="C306" s="127" t="s">
        <v>56</v>
      </c>
      <c r="D306" s="127" t="s">
        <v>50</v>
      </c>
      <c r="E306" s="136" t="s">
        <v>577</v>
      </c>
      <c r="F306" s="135"/>
      <c r="G306" s="78">
        <f>G307</f>
        <v>2092502</v>
      </c>
    </row>
    <row r="307" spans="1:7" s="10" customFormat="1" ht="30.75">
      <c r="A307" s="144" t="s">
        <v>270</v>
      </c>
      <c r="B307" s="123" t="s">
        <v>4</v>
      </c>
      <c r="C307" s="127" t="s">
        <v>56</v>
      </c>
      <c r="D307" s="127" t="s">
        <v>50</v>
      </c>
      <c r="E307" s="131" t="s">
        <v>635</v>
      </c>
      <c r="F307" s="135"/>
      <c r="G307" s="78">
        <f>G308</f>
        <v>2092502</v>
      </c>
    </row>
    <row r="308" spans="1:7" s="10" customFormat="1" ht="15">
      <c r="A308" s="126" t="s">
        <v>341</v>
      </c>
      <c r="B308" s="123" t="s">
        <v>4</v>
      </c>
      <c r="C308" s="127" t="s">
        <v>56</v>
      </c>
      <c r="D308" s="127" t="s">
        <v>50</v>
      </c>
      <c r="E308" s="131" t="s">
        <v>295</v>
      </c>
      <c r="F308" s="135"/>
      <c r="G308" s="78">
        <f>G310+G309</f>
        <v>2092502</v>
      </c>
    </row>
    <row r="309" spans="1:7" s="10" customFormat="1" ht="30.75">
      <c r="A309" s="134" t="s">
        <v>211</v>
      </c>
      <c r="B309" s="132" t="s">
        <v>4</v>
      </c>
      <c r="C309" s="127" t="s">
        <v>56</v>
      </c>
      <c r="D309" s="127" t="s">
        <v>50</v>
      </c>
      <c r="E309" s="133" t="s">
        <v>295</v>
      </c>
      <c r="F309" s="135">
        <v>200</v>
      </c>
      <c r="G309" s="82">
        <v>300</v>
      </c>
    </row>
    <row r="310" spans="1:7" s="10" customFormat="1" ht="15">
      <c r="A310" s="134" t="s">
        <v>356</v>
      </c>
      <c r="B310" s="132" t="s">
        <v>4</v>
      </c>
      <c r="C310" s="127" t="s">
        <v>56</v>
      </c>
      <c r="D310" s="127" t="s">
        <v>50</v>
      </c>
      <c r="E310" s="133" t="s">
        <v>295</v>
      </c>
      <c r="F310" s="135">
        <v>300</v>
      </c>
      <c r="G310" s="82">
        <f>2049508-50+42744</f>
        <v>2092202</v>
      </c>
    </row>
    <row r="311" spans="1:7" s="27" customFormat="1" ht="49.5" customHeight="1">
      <c r="A311" s="126" t="s">
        <v>337</v>
      </c>
      <c r="B311" s="123" t="s">
        <v>4</v>
      </c>
      <c r="C311" s="127" t="s">
        <v>343</v>
      </c>
      <c r="D311" s="127"/>
      <c r="E311" s="136"/>
      <c r="F311" s="135"/>
      <c r="G311" s="78">
        <f>G312+G318</f>
        <v>6227710</v>
      </c>
    </row>
    <row r="312" spans="1:7" s="12" customFormat="1" ht="32.25" customHeight="1">
      <c r="A312" s="126" t="s">
        <v>57</v>
      </c>
      <c r="B312" s="123" t="s">
        <v>4</v>
      </c>
      <c r="C312" s="127" t="s">
        <v>343</v>
      </c>
      <c r="D312" s="127" t="s">
        <v>47</v>
      </c>
      <c r="E312" s="136"/>
      <c r="F312" s="135"/>
      <c r="G312" s="78">
        <f>G313</f>
        <v>4810344</v>
      </c>
    </row>
    <row r="313" spans="1:7" s="16" customFormat="1" ht="49.5" customHeight="1">
      <c r="A313" s="137" t="s">
        <v>424</v>
      </c>
      <c r="B313" s="123" t="s">
        <v>4</v>
      </c>
      <c r="C313" s="127" t="s">
        <v>343</v>
      </c>
      <c r="D313" s="127" t="s">
        <v>47</v>
      </c>
      <c r="E313" s="136" t="s">
        <v>553</v>
      </c>
      <c r="F313" s="139"/>
      <c r="G313" s="78">
        <f>G317</f>
        <v>4810344</v>
      </c>
    </row>
    <row r="314" spans="1:7" s="16" customFormat="1" ht="64.5" customHeight="1">
      <c r="A314" s="130" t="s">
        <v>425</v>
      </c>
      <c r="B314" s="123" t="s">
        <v>4</v>
      </c>
      <c r="C314" s="127" t="s">
        <v>343</v>
      </c>
      <c r="D314" s="127" t="s">
        <v>47</v>
      </c>
      <c r="E314" s="136" t="s">
        <v>573</v>
      </c>
      <c r="F314" s="139"/>
      <c r="G314" s="78">
        <f>G315</f>
        <v>4810344</v>
      </c>
    </row>
    <row r="315" spans="1:7" s="16" customFormat="1" ht="48" customHeight="1">
      <c r="A315" s="144" t="s">
        <v>302</v>
      </c>
      <c r="B315" s="123" t="s">
        <v>4</v>
      </c>
      <c r="C315" s="127" t="s">
        <v>343</v>
      </c>
      <c r="D315" s="127" t="s">
        <v>47</v>
      </c>
      <c r="E315" s="131" t="s">
        <v>641</v>
      </c>
      <c r="F315" s="146"/>
      <c r="G315" s="78">
        <f>G316</f>
        <v>4810344</v>
      </c>
    </row>
    <row r="316" spans="1:7" s="16" customFormat="1" ht="51.75" customHeight="1">
      <c r="A316" s="142" t="s">
        <v>285</v>
      </c>
      <c r="B316" s="132" t="s">
        <v>4</v>
      </c>
      <c r="C316" s="124" t="s">
        <v>343</v>
      </c>
      <c r="D316" s="124" t="s">
        <v>47</v>
      </c>
      <c r="E316" s="133" t="s">
        <v>301</v>
      </c>
      <c r="F316" s="145"/>
      <c r="G316" s="82">
        <f>G317</f>
        <v>4810344</v>
      </c>
    </row>
    <row r="317" spans="1:7" s="16" customFormat="1" ht="16.5" customHeight="1">
      <c r="A317" s="143" t="s">
        <v>355</v>
      </c>
      <c r="B317" s="132" t="s">
        <v>4</v>
      </c>
      <c r="C317" s="124" t="s">
        <v>343</v>
      </c>
      <c r="D317" s="124" t="s">
        <v>47</v>
      </c>
      <c r="E317" s="133" t="s">
        <v>301</v>
      </c>
      <c r="F317" s="135">
        <v>500</v>
      </c>
      <c r="G317" s="82">
        <v>4810344</v>
      </c>
    </row>
    <row r="318" spans="1:7" s="16" customFormat="1" ht="30.75">
      <c r="A318" s="130" t="s">
        <v>672</v>
      </c>
      <c r="B318" s="123" t="s">
        <v>4</v>
      </c>
      <c r="C318" s="127" t="s">
        <v>343</v>
      </c>
      <c r="D318" s="158" t="s">
        <v>49</v>
      </c>
      <c r="E318" s="131"/>
      <c r="F318" s="139"/>
      <c r="G318" s="78">
        <f>G319</f>
        <v>1417366</v>
      </c>
    </row>
    <row r="319" spans="1:7" s="16" customFormat="1" ht="46.5">
      <c r="A319" s="137" t="s">
        <v>424</v>
      </c>
      <c r="B319" s="123" t="s">
        <v>4</v>
      </c>
      <c r="C319" s="127" t="s">
        <v>343</v>
      </c>
      <c r="D319" s="158" t="s">
        <v>49</v>
      </c>
      <c r="E319" s="131" t="s">
        <v>553</v>
      </c>
      <c r="F319" s="139"/>
      <c r="G319" s="78">
        <f>G320</f>
        <v>1417366</v>
      </c>
    </row>
    <row r="320" spans="1:7" s="16" customFormat="1" ht="62.25">
      <c r="A320" s="130" t="s">
        <v>425</v>
      </c>
      <c r="B320" s="123" t="s">
        <v>4</v>
      </c>
      <c r="C320" s="175" t="s">
        <v>343</v>
      </c>
      <c r="D320" s="158" t="s">
        <v>49</v>
      </c>
      <c r="E320" s="131" t="s">
        <v>573</v>
      </c>
      <c r="F320" s="139"/>
      <c r="G320" s="78">
        <f>G321</f>
        <v>1417366</v>
      </c>
    </row>
    <row r="321" spans="1:7" s="16" customFormat="1" ht="78">
      <c r="A321" s="144" t="s">
        <v>673</v>
      </c>
      <c r="B321" s="123" t="s">
        <v>4</v>
      </c>
      <c r="C321" s="127" t="s">
        <v>343</v>
      </c>
      <c r="D321" s="158" t="s">
        <v>49</v>
      </c>
      <c r="E321" s="131" t="s">
        <v>691</v>
      </c>
      <c r="F321" s="139"/>
      <c r="G321" s="78">
        <f>G322</f>
        <v>1417366</v>
      </c>
    </row>
    <row r="322" spans="1:7" s="16" customFormat="1" ht="48.75" customHeight="1">
      <c r="A322" s="130" t="s">
        <v>674</v>
      </c>
      <c r="B322" s="123" t="s">
        <v>4</v>
      </c>
      <c r="C322" s="127" t="s">
        <v>343</v>
      </c>
      <c r="D322" s="158" t="s">
        <v>49</v>
      </c>
      <c r="E322" s="131" t="s">
        <v>675</v>
      </c>
      <c r="F322" s="139"/>
      <c r="G322" s="78">
        <f>G323</f>
        <v>1417366</v>
      </c>
    </row>
    <row r="323" spans="1:7" s="16" customFormat="1" ht="20.25" customHeight="1">
      <c r="A323" s="143" t="s">
        <v>355</v>
      </c>
      <c r="B323" s="132" t="s">
        <v>4</v>
      </c>
      <c r="C323" s="176" t="s">
        <v>343</v>
      </c>
      <c r="D323" s="159" t="s">
        <v>49</v>
      </c>
      <c r="E323" s="133" t="s">
        <v>675</v>
      </c>
      <c r="F323" s="135">
        <v>500</v>
      </c>
      <c r="G323" s="82">
        <f>738031+632848.8+46486.2</f>
        <v>1417366</v>
      </c>
    </row>
    <row r="324" spans="1:7" s="9" customFormat="1" ht="31.5" customHeight="1">
      <c r="A324" s="126" t="s">
        <v>220</v>
      </c>
      <c r="B324" s="123" t="s">
        <v>347</v>
      </c>
      <c r="C324" s="127"/>
      <c r="D324" s="127"/>
      <c r="E324" s="136"/>
      <c r="F324" s="135"/>
      <c r="G324" s="78">
        <f>G325+G332+G395</f>
        <v>239890747.34</v>
      </c>
    </row>
    <row r="325" spans="1:7" s="28" customFormat="1" ht="18">
      <c r="A325" s="126" t="s">
        <v>184</v>
      </c>
      <c r="B325" s="123" t="s">
        <v>347</v>
      </c>
      <c r="C325" s="127" t="s">
        <v>50</v>
      </c>
      <c r="D325" s="127"/>
      <c r="E325" s="136"/>
      <c r="F325" s="135"/>
      <c r="G325" s="78">
        <f>G326</f>
        <v>34000</v>
      </c>
    </row>
    <row r="326" spans="1:7" s="11" customFormat="1" ht="16.5">
      <c r="A326" s="126" t="s">
        <v>62</v>
      </c>
      <c r="B326" s="123" t="s">
        <v>347</v>
      </c>
      <c r="C326" s="127" t="s">
        <v>50</v>
      </c>
      <c r="D326" s="127" t="s">
        <v>47</v>
      </c>
      <c r="E326" s="136"/>
      <c r="F326" s="135"/>
      <c r="G326" s="78">
        <f>G327</f>
        <v>34000</v>
      </c>
    </row>
    <row r="327" spans="1:7" s="6" customFormat="1" ht="34.5" customHeight="1">
      <c r="A327" s="130" t="s">
        <v>444</v>
      </c>
      <c r="B327" s="123" t="s">
        <v>347</v>
      </c>
      <c r="C327" s="127" t="s">
        <v>50</v>
      </c>
      <c r="D327" s="127" t="s">
        <v>47</v>
      </c>
      <c r="E327" s="136" t="s">
        <v>567</v>
      </c>
      <c r="F327" s="139"/>
      <c r="G327" s="78">
        <f>G330</f>
        <v>34000</v>
      </c>
    </row>
    <row r="328" spans="1:7" s="6" customFormat="1" ht="64.5" customHeight="1">
      <c r="A328" s="126" t="s">
        <v>445</v>
      </c>
      <c r="B328" s="123" t="s">
        <v>347</v>
      </c>
      <c r="C328" s="127" t="s">
        <v>50</v>
      </c>
      <c r="D328" s="127" t="s">
        <v>47</v>
      </c>
      <c r="E328" s="136" t="s">
        <v>591</v>
      </c>
      <c r="F328" s="139"/>
      <c r="G328" s="78">
        <f>G329</f>
        <v>34000</v>
      </c>
    </row>
    <row r="329" spans="1:7" s="6" customFormat="1" ht="49.5" customHeight="1">
      <c r="A329" s="144" t="s">
        <v>37</v>
      </c>
      <c r="B329" s="123" t="s">
        <v>347</v>
      </c>
      <c r="C329" s="127" t="s">
        <v>50</v>
      </c>
      <c r="D329" s="127" t="s">
        <v>47</v>
      </c>
      <c r="E329" s="131" t="s">
        <v>613</v>
      </c>
      <c r="F329" s="146"/>
      <c r="G329" s="78">
        <f>G330</f>
        <v>34000</v>
      </c>
    </row>
    <row r="330" spans="1:7" s="17" customFormat="1" ht="17.25" customHeight="1">
      <c r="A330" s="134" t="s">
        <v>219</v>
      </c>
      <c r="B330" s="132" t="s">
        <v>347</v>
      </c>
      <c r="C330" s="124" t="s">
        <v>50</v>
      </c>
      <c r="D330" s="124" t="s">
        <v>47</v>
      </c>
      <c r="E330" s="125" t="s">
        <v>303</v>
      </c>
      <c r="F330" s="145"/>
      <c r="G330" s="82">
        <f>G331</f>
        <v>34000</v>
      </c>
    </row>
    <row r="331" spans="1:7" s="13" customFormat="1" ht="34.5" customHeight="1">
      <c r="A331" s="134" t="s">
        <v>59</v>
      </c>
      <c r="B331" s="132" t="s">
        <v>347</v>
      </c>
      <c r="C331" s="124" t="s">
        <v>50</v>
      </c>
      <c r="D331" s="124" t="s">
        <v>47</v>
      </c>
      <c r="E331" s="125" t="s">
        <v>303</v>
      </c>
      <c r="F331" s="135">
        <v>600</v>
      </c>
      <c r="G331" s="82">
        <v>34000</v>
      </c>
    </row>
    <row r="332" spans="1:7" s="6" customFormat="1" ht="17.25" customHeight="1">
      <c r="A332" s="126" t="s">
        <v>185</v>
      </c>
      <c r="B332" s="123" t="s">
        <v>347</v>
      </c>
      <c r="C332" s="127" t="s">
        <v>54</v>
      </c>
      <c r="D332" s="127"/>
      <c r="E332" s="136"/>
      <c r="F332" s="135"/>
      <c r="G332" s="78">
        <f>G333+G341++G367+G374+G384</f>
        <v>231064431.34</v>
      </c>
    </row>
    <row r="333" spans="1:7" s="29" customFormat="1" ht="15">
      <c r="A333" s="126" t="s">
        <v>34</v>
      </c>
      <c r="B333" s="123" t="s">
        <v>347</v>
      </c>
      <c r="C333" s="127" t="s">
        <v>54</v>
      </c>
      <c r="D333" s="127" t="s">
        <v>47</v>
      </c>
      <c r="E333" s="136"/>
      <c r="F333" s="135"/>
      <c r="G333" s="78">
        <f>G334</f>
        <v>10683516.629999999</v>
      </c>
    </row>
    <row r="334" spans="1:7" s="15" customFormat="1" ht="30.75">
      <c r="A334" s="130" t="s">
        <v>450</v>
      </c>
      <c r="B334" s="123" t="s">
        <v>347</v>
      </c>
      <c r="C334" s="127" t="s">
        <v>54</v>
      </c>
      <c r="D334" s="127" t="s">
        <v>47</v>
      </c>
      <c r="E334" s="136" t="s">
        <v>570</v>
      </c>
      <c r="F334" s="135"/>
      <c r="G334" s="78">
        <f>G335</f>
        <v>10683516.629999999</v>
      </c>
    </row>
    <row r="335" spans="1:7" s="15" customFormat="1" ht="50.25" customHeight="1">
      <c r="A335" s="130" t="s">
        <v>451</v>
      </c>
      <c r="B335" s="123" t="s">
        <v>347</v>
      </c>
      <c r="C335" s="127" t="s">
        <v>54</v>
      </c>
      <c r="D335" s="127" t="s">
        <v>47</v>
      </c>
      <c r="E335" s="136" t="s">
        <v>578</v>
      </c>
      <c r="F335" s="139"/>
      <c r="G335" s="78">
        <f>G336</f>
        <v>10683516.629999999</v>
      </c>
    </row>
    <row r="336" spans="1:7" s="15" customFormat="1" ht="20.25" customHeight="1">
      <c r="A336" s="144" t="s">
        <v>304</v>
      </c>
      <c r="B336" s="123" t="s">
        <v>347</v>
      </c>
      <c r="C336" s="127" t="s">
        <v>54</v>
      </c>
      <c r="D336" s="127" t="s">
        <v>47</v>
      </c>
      <c r="E336" s="131" t="s">
        <v>620</v>
      </c>
      <c r="F336" s="139"/>
      <c r="G336" s="78">
        <f>G337+G339</f>
        <v>10683516.629999999</v>
      </c>
    </row>
    <row r="337" spans="1:7" s="5" customFormat="1" ht="102" customHeight="1">
      <c r="A337" s="142" t="s">
        <v>282</v>
      </c>
      <c r="B337" s="123" t="s">
        <v>347</v>
      </c>
      <c r="C337" s="127" t="s">
        <v>54</v>
      </c>
      <c r="D337" s="127" t="s">
        <v>47</v>
      </c>
      <c r="E337" s="131" t="s">
        <v>305</v>
      </c>
      <c r="F337" s="146"/>
      <c r="G337" s="78">
        <f>G338</f>
        <v>5039860</v>
      </c>
    </row>
    <row r="338" spans="1:7" s="1" customFormat="1" ht="36" customHeight="1">
      <c r="A338" s="134" t="s">
        <v>59</v>
      </c>
      <c r="B338" s="132" t="s">
        <v>347</v>
      </c>
      <c r="C338" s="124" t="s">
        <v>54</v>
      </c>
      <c r="D338" s="124" t="s">
        <v>47</v>
      </c>
      <c r="E338" s="133" t="s">
        <v>305</v>
      </c>
      <c r="F338" s="135">
        <v>600</v>
      </c>
      <c r="G338" s="82">
        <f>4474228+565632</f>
        <v>5039860</v>
      </c>
    </row>
    <row r="339" spans="1:7" s="15" customFormat="1" ht="32.25" customHeight="1">
      <c r="A339" s="126" t="s">
        <v>218</v>
      </c>
      <c r="B339" s="123" t="s">
        <v>347</v>
      </c>
      <c r="C339" s="127" t="s">
        <v>54</v>
      </c>
      <c r="D339" s="127" t="s">
        <v>47</v>
      </c>
      <c r="E339" s="128" t="s">
        <v>306</v>
      </c>
      <c r="F339" s="146"/>
      <c r="G339" s="78">
        <f>G340</f>
        <v>5643656.63</v>
      </c>
    </row>
    <row r="340" spans="1:7" s="1" customFormat="1" ht="33" customHeight="1">
      <c r="A340" s="134" t="s">
        <v>59</v>
      </c>
      <c r="B340" s="132" t="s">
        <v>347</v>
      </c>
      <c r="C340" s="124" t="s">
        <v>54</v>
      </c>
      <c r="D340" s="124" t="s">
        <v>47</v>
      </c>
      <c r="E340" s="125" t="s">
        <v>306</v>
      </c>
      <c r="F340" s="135">
        <v>600</v>
      </c>
      <c r="G340" s="82">
        <f>5555181.99+30000+42506.17+15968.47</f>
        <v>5643656.63</v>
      </c>
    </row>
    <row r="341" spans="1:7" s="1" customFormat="1" ht="18" customHeight="1">
      <c r="A341" s="126" t="s">
        <v>334</v>
      </c>
      <c r="B341" s="123" t="s">
        <v>347</v>
      </c>
      <c r="C341" s="127" t="s">
        <v>54</v>
      </c>
      <c r="D341" s="127" t="s">
        <v>48</v>
      </c>
      <c r="E341" s="136"/>
      <c r="F341" s="139"/>
      <c r="G341" s="78">
        <f>G342</f>
        <v>210141696.92000002</v>
      </c>
    </row>
    <row r="342" spans="1:7" s="2" customFormat="1" ht="36" customHeight="1">
      <c r="A342" s="130" t="s">
        <v>450</v>
      </c>
      <c r="B342" s="123" t="s">
        <v>347</v>
      </c>
      <c r="C342" s="127" t="s">
        <v>54</v>
      </c>
      <c r="D342" s="127" t="s">
        <v>48</v>
      </c>
      <c r="E342" s="136" t="s">
        <v>570</v>
      </c>
      <c r="F342" s="135"/>
      <c r="G342" s="78">
        <f>G343</f>
        <v>210141696.92000002</v>
      </c>
    </row>
    <row r="343" spans="1:7" s="15" customFormat="1" ht="50.25" customHeight="1">
      <c r="A343" s="130" t="s">
        <v>451</v>
      </c>
      <c r="B343" s="123" t="s">
        <v>347</v>
      </c>
      <c r="C343" s="127" t="s">
        <v>54</v>
      </c>
      <c r="D343" s="127" t="s">
        <v>48</v>
      </c>
      <c r="E343" s="136" t="s">
        <v>578</v>
      </c>
      <c r="F343" s="139"/>
      <c r="G343" s="78">
        <f>G344+G353+G360</f>
        <v>210141696.92000002</v>
      </c>
    </row>
    <row r="344" spans="1:7" s="15" customFormat="1" ht="15" customHeight="1">
      <c r="A344" s="144" t="s">
        <v>307</v>
      </c>
      <c r="B344" s="123" t="s">
        <v>347</v>
      </c>
      <c r="C344" s="127" t="s">
        <v>54</v>
      </c>
      <c r="D344" s="127" t="s">
        <v>48</v>
      </c>
      <c r="E344" s="128" t="s">
        <v>621</v>
      </c>
      <c r="F344" s="139"/>
      <c r="G344" s="78">
        <f>G345+G347+G349+G351</f>
        <v>205063513.92000002</v>
      </c>
    </row>
    <row r="345" spans="1:7" s="8" customFormat="1" ht="113.25" customHeight="1">
      <c r="A345" s="144" t="s">
        <v>208</v>
      </c>
      <c r="B345" s="123" t="s">
        <v>347</v>
      </c>
      <c r="C345" s="127" t="s">
        <v>54</v>
      </c>
      <c r="D345" s="127" t="s">
        <v>48</v>
      </c>
      <c r="E345" s="131" t="s">
        <v>308</v>
      </c>
      <c r="F345" s="146"/>
      <c r="G345" s="78">
        <f>G346</f>
        <v>175080776</v>
      </c>
    </row>
    <row r="346" spans="1:7" s="16" customFormat="1" ht="33" customHeight="1">
      <c r="A346" s="134" t="s">
        <v>59</v>
      </c>
      <c r="B346" s="132" t="s">
        <v>347</v>
      </c>
      <c r="C346" s="124" t="s">
        <v>54</v>
      </c>
      <c r="D346" s="124" t="s">
        <v>48</v>
      </c>
      <c r="E346" s="133" t="s">
        <v>308</v>
      </c>
      <c r="F346" s="135">
        <v>600</v>
      </c>
      <c r="G346" s="82">
        <f>168178806+5651840+1250130</f>
        <v>175080776</v>
      </c>
    </row>
    <row r="347" spans="1:7" s="16" customFormat="1" ht="16.5" customHeight="1">
      <c r="A347" s="126" t="s">
        <v>221</v>
      </c>
      <c r="B347" s="123" t="s">
        <v>347</v>
      </c>
      <c r="C347" s="127" t="s">
        <v>54</v>
      </c>
      <c r="D347" s="127" t="s">
        <v>48</v>
      </c>
      <c r="E347" s="131" t="s">
        <v>309</v>
      </c>
      <c r="F347" s="146"/>
      <c r="G347" s="78">
        <f>G348</f>
        <v>1061051</v>
      </c>
    </row>
    <row r="348" spans="1:7" s="16" customFormat="1" ht="33" customHeight="1">
      <c r="A348" s="134" t="s">
        <v>59</v>
      </c>
      <c r="B348" s="132" t="s">
        <v>347</v>
      </c>
      <c r="C348" s="124" t="s">
        <v>54</v>
      </c>
      <c r="D348" s="124" t="s">
        <v>48</v>
      </c>
      <c r="E348" s="133" t="s">
        <v>309</v>
      </c>
      <c r="F348" s="135">
        <v>600</v>
      </c>
      <c r="G348" s="82">
        <f>1050658+10393</f>
        <v>1061051</v>
      </c>
    </row>
    <row r="349" spans="1:7" s="16" customFormat="1" ht="33" customHeight="1">
      <c r="A349" s="126" t="s">
        <v>218</v>
      </c>
      <c r="B349" s="123" t="s">
        <v>347</v>
      </c>
      <c r="C349" s="127" t="s">
        <v>54</v>
      </c>
      <c r="D349" s="127" t="s">
        <v>48</v>
      </c>
      <c r="E349" s="128" t="s">
        <v>310</v>
      </c>
      <c r="F349" s="146"/>
      <c r="G349" s="78">
        <f>G350</f>
        <v>28845186.92</v>
      </c>
    </row>
    <row r="350" spans="1:7" s="16" customFormat="1" ht="33" customHeight="1">
      <c r="A350" s="134" t="s">
        <v>59</v>
      </c>
      <c r="B350" s="132" t="s">
        <v>347</v>
      </c>
      <c r="C350" s="124" t="s">
        <v>54</v>
      </c>
      <c r="D350" s="124" t="s">
        <v>48</v>
      </c>
      <c r="E350" s="125" t="s">
        <v>310</v>
      </c>
      <c r="F350" s="135">
        <v>600</v>
      </c>
      <c r="G350" s="82">
        <f>28362666.92+12520+470000</f>
        <v>28845186.92</v>
      </c>
    </row>
    <row r="351" spans="1:7" s="16" customFormat="1" ht="18.75" customHeight="1">
      <c r="A351" s="126" t="s">
        <v>5</v>
      </c>
      <c r="B351" s="123" t="s">
        <v>347</v>
      </c>
      <c r="C351" s="127" t="s">
        <v>54</v>
      </c>
      <c r="D351" s="127" t="s">
        <v>48</v>
      </c>
      <c r="E351" s="128" t="s">
        <v>6</v>
      </c>
      <c r="F351" s="139"/>
      <c r="G351" s="78">
        <f>G352</f>
        <v>76500</v>
      </c>
    </row>
    <row r="352" spans="1:7" s="16" customFormat="1" ht="33" customHeight="1">
      <c r="A352" s="134" t="s">
        <v>59</v>
      </c>
      <c r="B352" s="132" t="s">
        <v>347</v>
      </c>
      <c r="C352" s="124" t="s">
        <v>54</v>
      </c>
      <c r="D352" s="124" t="s">
        <v>48</v>
      </c>
      <c r="E352" s="125" t="s">
        <v>6</v>
      </c>
      <c r="F352" s="135">
        <v>600</v>
      </c>
      <c r="G352" s="82">
        <v>76500</v>
      </c>
    </row>
    <row r="353" spans="1:7" s="16" customFormat="1" ht="33" customHeight="1">
      <c r="A353" s="144" t="s">
        <v>313</v>
      </c>
      <c r="B353" s="123" t="s">
        <v>347</v>
      </c>
      <c r="C353" s="127" t="s">
        <v>54</v>
      </c>
      <c r="D353" s="127" t="s">
        <v>48</v>
      </c>
      <c r="E353" s="131" t="s">
        <v>622</v>
      </c>
      <c r="F353" s="135"/>
      <c r="G353" s="78">
        <f>G354+G356+G358</f>
        <v>2486207</v>
      </c>
    </row>
    <row r="354" spans="1:7" s="16" customFormat="1" ht="68.25" customHeight="1">
      <c r="A354" s="144" t="s">
        <v>729</v>
      </c>
      <c r="B354" s="123" t="s">
        <v>347</v>
      </c>
      <c r="C354" s="127" t="s">
        <v>54</v>
      </c>
      <c r="D354" s="127" t="s">
        <v>48</v>
      </c>
      <c r="E354" s="131" t="s">
        <v>728</v>
      </c>
      <c r="F354" s="139"/>
      <c r="G354" s="78">
        <f>G355</f>
        <v>241972</v>
      </c>
    </row>
    <row r="355" spans="1:7" s="16" customFormat="1" ht="33" customHeight="1">
      <c r="A355" s="134" t="s">
        <v>59</v>
      </c>
      <c r="B355" s="132" t="s">
        <v>347</v>
      </c>
      <c r="C355" s="124" t="s">
        <v>54</v>
      </c>
      <c r="D355" s="124" t="s">
        <v>48</v>
      </c>
      <c r="E355" s="133" t="s">
        <v>728</v>
      </c>
      <c r="F355" s="135">
        <v>600</v>
      </c>
      <c r="G355" s="82">
        <v>241972</v>
      </c>
    </row>
    <row r="356" spans="1:7" s="16" customFormat="1" ht="66.75" customHeight="1">
      <c r="A356" s="144" t="s">
        <v>646</v>
      </c>
      <c r="B356" s="123" t="s">
        <v>347</v>
      </c>
      <c r="C356" s="127" t="s">
        <v>54</v>
      </c>
      <c r="D356" s="127" t="s">
        <v>48</v>
      </c>
      <c r="E356" s="131" t="s">
        <v>15</v>
      </c>
      <c r="F356" s="135"/>
      <c r="G356" s="78">
        <f>G357</f>
        <v>2159451</v>
      </c>
    </row>
    <row r="357" spans="1:7" s="16" customFormat="1" ht="35.25" customHeight="1">
      <c r="A357" s="134" t="s">
        <v>59</v>
      </c>
      <c r="B357" s="132" t="s">
        <v>347</v>
      </c>
      <c r="C357" s="124" t="s">
        <v>54</v>
      </c>
      <c r="D357" s="124" t="s">
        <v>48</v>
      </c>
      <c r="E357" s="133" t="s">
        <v>15</v>
      </c>
      <c r="F357" s="135">
        <v>600</v>
      </c>
      <c r="G357" s="82">
        <v>2159451</v>
      </c>
    </row>
    <row r="358" spans="1:7" s="16" customFormat="1" ht="35.25" customHeight="1">
      <c r="A358" s="126" t="s">
        <v>783</v>
      </c>
      <c r="B358" s="123" t="s">
        <v>347</v>
      </c>
      <c r="C358" s="292" t="s">
        <v>54</v>
      </c>
      <c r="D358" s="292" t="s">
        <v>48</v>
      </c>
      <c r="E358" s="131" t="s">
        <v>782</v>
      </c>
      <c r="F358" s="139"/>
      <c r="G358" s="78">
        <f>G359</f>
        <v>84784</v>
      </c>
    </row>
    <row r="359" spans="1:7" s="16" customFormat="1" ht="35.25" customHeight="1">
      <c r="A359" s="134" t="s">
        <v>59</v>
      </c>
      <c r="B359" s="132" t="s">
        <v>347</v>
      </c>
      <c r="C359" s="124" t="s">
        <v>54</v>
      </c>
      <c r="D359" s="124" t="s">
        <v>48</v>
      </c>
      <c r="E359" s="133" t="s">
        <v>782</v>
      </c>
      <c r="F359" s="135">
        <v>600</v>
      </c>
      <c r="G359" s="82">
        <v>84784</v>
      </c>
    </row>
    <row r="360" spans="1:7" s="16" customFormat="1" ht="34.5" customHeight="1">
      <c r="A360" s="144" t="s">
        <v>314</v>
      </c>
      <c r="B360" s="123" t="s">
        <v>347</v>
      </c>
      <c r="C360" s="127" t="s">
        <v>54</v>
      </c>
      <c r="D360" s="127" t="s">
        <v>48</v>
      </c>
      <c r="E360" s="131" t="s">
        <v>623</v>
      </c>
      <c r="F360" s="139"/>
      <c r="G360" s="78">
        <f>G361+G363+G365</f>
        <v>2591976</v>
      </c>
    </row>
    <row r="361" spans="1:7" s="16" customFormat="1" ht="34.5" customHeight="1">
      <c r="A361" s="144" t="s">
        <v>731</v>
      </c>
      <c r="B361" s="123" t="s">
        <v>347</v>
      </c>
      <c r="C361" s="127" t="s">
        <v>54</v>
      </c>
      <c r="D361" s="127" t="s">
        <v>48</v>
      </c>
      <c r="E361" s="131" t="s">
        <v>730</v>
      </c>
      <c r="F361" s="139"/>
      <c r="G361" s="78">
        <f>G362</f>
        <v>357211</v>
      </c>
    </row>
    <row r="362" spans="1:7" s="16" customFormat="1" ht="34.5" customHeight="1">
      <c r="A362" s="134" t="s">
        <v>59</v>
      </c>
      <c r="B362" s="132" t="s">
        <v>347</v>
      </c>
      <c r="C362" s="124" t="s">
        <v>54</v>
      </c>
      <c r="D362" s="124" t="s">
        <v>48</v>
      </c>
      <c r="E362" s="133" t="s">
        <v>730</v>
      </c>
      <c r="F362" s="145">
        <v>600</v>
      </c>
      <c r="G362" s="82">
        <v>357211</v>
      </c>
    </row>
    <row r="363" spans="1:7" s="16" customFormat="1" ht="36" customHeight="1">
      <c r="A363" s="144" t="s">
        <v>315</v>
      </c>
      <c r="B363" s="123" t="s">
        <v>347</v>
      </c>
      <c r="C363" s="127" t="s">
        <v>54</v>
      </c>
      <c r="D363" s="127" t="s">
        <v>48</v>
      </c>
      <c r="E363" s="131" t="s">
        <v>316</v>
      </c>
      <c r="F363" s="146"/>
      <c r="G363" s="78">
        <f>G364</f>
        <v>2156362</v>
      </c>
    </row>
    <row r="364" spans="1:7" s="16" customFormat="1" ht="33" customHeight="1">
      <c r="A364" s="134" t="s">
        <v>59</v>
      </c>
      <c r="B364" s="132" t="s">
        <v>347</v>
      </c>
      <c r="C364" s="124" t="s">
        <v>54</v>
      </c>
      <c r="D364" s="124" t="s">
        <v>48</v>
      </c>
      <c r="E364" s="133" t="s">
        <v>316</v>
      </c>
      <c r="F364" s="145">
        <v>600</v>
      </c>
      <c r="G364" s="82">
        <v>2156362</v>
      </c>
    </row>
    <row r="365" spans="1:7" s="16" customFormat="1" ht="33" customHeight="1">
      <c r="A365" s="126" t="s">
        <v>781</v>
      </c>
      <c r="B365" s="132" t="s">
        <v>347</v>
      </c>
      <c r="C365" s="124" t="s">
        <v>54</v>
      </c>
      <c r="D365" s="124" t="s">
        <v>48</v>
      </c>
      <c r="E365" s="133" t="s">
        <v>780</v>
      </c>
      <c r="F365" s="146"/>
      <c r="G365" s="78">
        <f>G366</f>
        <v>78403</v>
      </c>
    </row>
    <row r="366" spans="1:7" s="16" customFormat="1" ht="33" customHeight="1">
      <c r="A366" s="134" t="s">
        <v>59</v>
      </c>
      <c r="B366" s="132" t="s">
        <v>347</v>
      </c>
      <c r="C366" s="124" t="s">
        <v>54</v>
      </c>
      <c r="D366" s="124" t="s">
        <v>48</v>
      </c>
      <c r="E366" s="133" t="s">
        <v>780</v>
      </c>
      <c r="F366" s="145">
        <v>600</v>
      </c>
      <c r="G366" s="82">
        <v>78403</v>
      </c>
    </row>
    <row r="367" spans="1:7" s="16" customFormat="1" ht="18" customHeight="1">
      <c r="A367" s="126" t="s">
        <v>353</v>
      </c>
      <c r="B367" s="123" t="s">
        <v>347</v>
      </c>
      <c r="C367" s="127" t="s">
        <v>54</v>
      </c>
      <c r="D367" s="158" t="s">
        <v>49</v>
      </c>
      <c r="E367" s="133"/>
      <c r="F367" s="145"/>
      <c r="G367" s="78">
        <f>G368</f>
        <v>3967562.67</v>
      </c>
    </row>
    <row r="368" spans="1:7" s="16" customFormat="1" ht="36" customHeight="1">
      <c r="A368" s="130" t="s">
        <v>450</v>
      </c>
      <c r="B368" s="123" t="s">
        <v>347</v>
      </c>
      <c r="C368" s="127" t="s">
        <v>54</v>
      </c>
      <c r="D368" s="158" t="s">
        <v>49</v>
      </c>
      <c r="E368" s="136" t="s">
        <v>570</v>
      </c>
      <c r="F368" s="145"/>
      <c r="G368" s="78">
        <f>G369</f>
        <v>3967562.67</v>
      </c>
    </row>
    <row r="369" spans="1:7" s="15" customFormat="1" ht="66" customHeight="1">
      <c r="A369" s="137" t="s">
        <v>452</v>
      </c>
      <c r="B369" s="123" t="s">
        <v>347</v>
      </c>
      <c r="C369" s="127" t="s">
        <v>54</v>
      </c>
      <c r="D369" s="158" t="s">
        <v>49</v>
      </c>
      <c r="E369" s="136" t="s">
        <v>585</v>
      </c>
      <c r="F369" s="139"/>
      <c r="G369" s="78">
        <f>G370</f>
        <v>3967562.67</v>
      </c>
    </row>
    <row r="370" spans="1:7" s="15" customFormat="1" ht="37.5" customHeight="1">
      <c r="A370" s="137" t="s">
        <v>317</v>
      </c>
      <c r="B370" s="123" t="s">
        <v>347</v>
      </c>
      <c r="C370" s="127" t="s">
        <v>54</v>
      </c>
      <c r="D370" s="158" t="s">
        <v>49</v>
      </c>
      <c r="E370" s="131" t="s">
        <v>624</v>
      </c>
      <c r="F370" s="146"/>
      <c r="G370" s="78">
        <f>G371</f>
        <v>3967562.67</v>
      </c>
    </row>
    <row r="371" spans="1:7" s="15" customFormat="1" ht="30.75">
      <c r="A371" s="134" t="s">
        <v>218</v>
      </c>
      <c r="B371" s="132" t="s">
        <v>347</v>
      </c>
      <c r="C371" s="124" t="s">
        <v>54</v>
      </c>
      <c r="D371" s="159" t="s">
        <v>49</v>
      </c>
      <c r="E371" s="125" t="s">
        <v>318</v>
      </c>
      <c r="F371" s="146"/>
      <c r="G371" s="82">
        <f>G372+G373</f>
        <v>3967562.67</v>
      </c>
    </row>
    <row r="372" spans="1:7" s="16" customFormat="1" ht="65.25" customHeight="1">
      <c r="A372" s="134" t="s">
        <v>58</v>
      </c>
      <c r="B372" s="132" t="s">
        <v>347</v>
      </c>
      <c r="C372" s="124" t="s">
        <v>54</v>
      </c>
      <c r="D372" s="159" t="s">
        <v>49</v>
      </c>
      <c r="E372" s="125" t="s">
        <v>318</v>
      </c>
      <c r="F372" s="135">
        <v>100</v>
      </c>
      <c r="G372" s="82">
        <v>3841737.67</v>
      </c>
    </row>
    <row r="373" spans="1:7" s="30" customFormat="1" ht="33.75" customHeight="1">
      <c r="A373" s="134" t="s">
        <v>211</v>
      </c>
      <c r="B373" s="132" t="s">
        <v>347</v>
      </c>
      <c r="C373" s="124" t="s">
        <v>54</v>
      </c>
      <c r="D373" s="159" t="s">
        <v>49</v>
      </c>
      <c r="E373" s="125" t="s">
        <v>318</v>
      </c>
      <c r="F373" s="135">
        <v>200</v>
      </c>
      <c r="G373" s="82">
        <v>125825</v>
      </c>
    </row>
    <row r="374" spans="1:7" s="29" customFormat="1" ht="15">
      <c r="A374" s="126" t="s">
        <v>361</v>
      </c>
      <c r="B374" s="123" t="s">
        <v>347</v>
      </c>
      <c r="C374" s="127" t="s">
        <v>54</v>
      </c>
      <c r="D374" s="127" t="s">
        <v>54</v>
      </c>
      <c r="E374" s="136"/>
      <c r="F374" s="135"/>
      <c r="G374" s="78">
        <f>G375</f>
        <v>1413337.6</v>
      </c>
    </row>
    <row r="375" spans="1:7" s="29" customFormat="1" ht="62.25">
      <c r="A375" s="137" t="s">
        <v>453</v>
      </c>
      <c r="B375" s="123" t="s">
        <v>347</v>
      </c>
      <c r="C375" s="127" t="s">
        <v>54</v>
      </c>
      <c r="D375" s="127" t="s">
        <v>54</v>
      </c>
      <c r="E375" s="136" t="s">
        <v>571</v>
      </c>
      <c r="F375" s="135"/>
      <c r="G375" s="78">
        <f>G376</f>
        <v>1413337.6</v>
      </c>
    </row>
    <row r="376" spans="1:7" s="14" customFormat="1" ht="82.5" customHeight="1">
      <c r="A376" s="137" t="s">
        <v>455</v>
      </c>
      <c r="B376" s="123" t="s">
        <v>347</v>
      </c>
      <c r="C376" s="127" t="s">
        <v>54</v>
      </c>
      <c r="D376" s="127" t="s">
        <v>54</v>
      </c>
      <c r="E376" s="136" t="s">
        <v>583</v>
      </c>
      <c r="F376" s="139"/>
      <c r="G376" s="78">
        <f>G377</f>
        <v>1413337.6</v>
      </c>
    </row>
    <row r="377" spans="1:7" s="14" customFormat="1" ht="34.5" customHeight="1">
      <c r="A377" s="126" t="s">
        <v>266</v>
      </c>
      <c r="B377" s="123" t="s">
        <v>347</v>
      </c>
      <c r="C377" s="127" t="s">
        <v>54</v>
      </c>
      <c r="D377" s="127" t="s">
        <v>54</v>
      </c>
      <c r="E377" s="131" t="s">
        <v>627</v>
      </c>
      <c r="F377" s="139"/>
      <c r="G377" s="78">
        <f>G378+G380+G382</f>
        <v>1413337.6</v>
      </c>
    </row>
    <row r="378" spans="1:7" s="14" customFormat="1" ht="34.5" customHeight="1">
      <c r="A378" s="126" t="s">
        <v>218</v>
      </c>
      <c r="B378" s="123" t="s">
        <v>347</v>
      </c>
      <c r="C378" s="127" t="s">
        <v>54</v>
      </c>
      <c r="D378" s="127" t="s">
        <v>54</v>
      </c>
      <c r="E378" s="131" t="s">
        <v>281</v>
      </c>
      <c r="F378" s="139"/>
      <c r="G378" s="78">
        <f>G379</f>
        <v>1000000</v>
      </c>
    </row>
    <row r="379" spans="1:7" s="14" customFormat="1" ht="34.5" customHeight="1">
      <c r="A379" s="134" t="s">
        <v>59</v>
      </c>
      <c r="B379" s="132" t="s">
        <v>347</v>
      </c>
      <c r="C379" s="124" t="s">
        <v>54</v>
      </c>
      <c r="D379" s="124" t="s">
        <v>54</v>
      </c>
      <c r="E379" s="133" t="s">
        <v>281</v>
      </c>
      <c r="F379" s="135">
        <v>600</v>
      </c>
      <c r="G379" s="82">
        <v>1000000</v>
      </c>
    </row>
    <row r="380" spans="1:7" s="14" customFormat="1" ht="21" customHeight="1">
      <c r="A380" s="169" t="s">
        <v>726</v>
      </c>
      <c r="B380" s="123" t="s">
        <v>347</v>
      </c>
      <c r="C380" s="127" t="s">
        <v>54</v>
      </c>
      <c r="D380" s="127" t="s">
        <v>54</v>
      </c>
      <c r="E380" s="131" t="s">
        <v>727</v>
      </c>
      <c r="F380" s="135"/>
      <c r="G380" s="78">
        <f>G381</f>
        <v>146570</v>
      </c>
    </row>
    <row r="381" spans="1:7" s="14" customFormat="1" ht="34.5" customHeight="1">
      <c r="A381" s="134" t="s">
        <v>59</v>
      </c>
      <c r="B381" s="132" t="s">
        <v>347</v>
      </c>
      <c r="C381" s="124" t="s">
        <v>54</v>
      </c>
      <c r="D381" s="124" t="s">
        <v>54</v>
      </c>
      <c r="E381" s="133" t="s">
        <v>727</v>
      </c>
      <c r="F381" s="135">
        <v>600</v>
      </c>
      <c r="G381" s="82">
        <v>146570</v>
      </c>
    </row>
    <row r="382" spans="1:7" s="14" customFormat="1" ht="33.75" customHeight="1">
      <c r="A382" s="126" t="s">
        <v>267</v>
      </c>
      <c r="B382" s="123" t="s">
        <v>347</v>
      </c>
      <c r="C382" s="127" t="s">
        <v>54</v>
      </c>
      <c r="D382" s="127" t="s">
        <v>54</v>
      </c>
      <c r="E382" s="131" t="s">
        <v>269</v>
      </c>
      <c r="F382" s="139"/>
      <c r="G382" s="78">
        <f>G383</f>
        <v>266767.6</v>
      </c>
    </row>
    <row r="383" spans="1:7" s="10" customFormat="1" ht="33" customHeight="1">
      <c r="A383" s="134" t="s">
        <v>59</v>
      </c>
      <c r="B383" s="132" t="s">
        <v>347</v>
      </c>
      <c r="C383" s="124" t="s">
        <v>54</v>
      </c>
      <c r="D383" s="124" t="s">
        <v>54</v>
      </c>
      <c r="E383" s="133" t="s">
        <v>269</v>
      </c>
      <c r="F383" s="135">
        <v>600</v>
      </c>
      <c r="G383" s="82">
        <v>266767.6</v>
      </c>
    </row>
    <row r="384" spans="1:7" s="29" customFormat="1" ht="18.75" customHeight="1">
      <c r="A384" s="126" t="s">
        <v>22</v>
      </c>
      <c r="B384" s="123" t="s">
        <v>347</v>
      </c>
      <c r="C384" s="127" t="s">
        <v>54</v>
      </c>
      <c r="D384" s="127" t="s">
        <v>52</v>
      </c>
      <c r="E384" s="136"/>
      <c r="F384" s="135"/>
      <c r="G384" s="78">
        <f>G385</f>
        <v>4858317.52</v>
      </c>
    </row>
    <row r="385" spans="1:7" s="31" customFormat="1" ht="33" customHeight="1">
      <c r="A385" s="130" t="s">
        <v>450</v>
      </c>
      <c r="B385" s="123" t="s">
        <v>347</v>
      </c>
      <c r="C385" s="127" t="s">
        <v>54</v>
      </c>
      <c r="D385" s="127" t="s">
        <v>52</v>
      </c>
      <c r="E385" s="136" t="s">
        <v>570</v>
      </c>
      <c r="F385" s="139"/>
      <c r="G385" s="78">
        <f>G386+G392</f>
        <v>4858317.52</v>
      </c>
    </row>
    <row r="386" spans="1:7" s="31" customFormat="1" ht="66.75" customHeight="1">
      <c r="A386" s="137" t="s">
        <v>456</v>
      </c>
      <c r="B386" s="123" t="s">
        <v>347</v>
      </c>
      <c r="C386" s="127" t="s">
        <v>54</v>
      </c>
      <c r="D386" s="127" t="s">
        <v>52</v>
      </c>
      <c r="E386" s="136" t="s">
        <v>582</v>
      </c>
      <c r="F386" s="139"/>
      <c r="G386" s="78">
        <f>G387</f>
        <v>4833981.52</v>
      </c>
    </row>
    <row r="387" spans="1:7" s="31" customFormat="1" ht="66" customHeight="1">
      <c r="A387" s="144" t="s">
        <v>457</v>
      </c>
      <c r="B387" s="123" t="s">
        <v>347</v>
      </c>
      <c r="C387" s="127" t="s">
        <v>54</v>
      </c>
      <c r="D387" s="127" t="s">
        <v>52</v>
      </c>
      <c r="E387" s="131" t="s">
        <v>628</v>
      </c>
      <c r="F387" s="146"/>
      <c r="G387" s="78">
        <f>G388</f>
        <v>4833981.52</v>
      </c>
    </row>
    <row r="388" spans="1:7" s="31" customFormat="1" ht="31.5" customHeight="1">
      <c r="A388" s="134" t="s">
        <v>218</v>
      </c>
      <c r="B388" s="132" t="s">
        <v>347</v>
      </c>
      <c r="C388" s="124" t="s">
        <v>54</v>
      </c>
      <c r="D388" s="124" t="s">
        <v>52</v>
      </c>
      <c r="E388" s="133" t="s">
        <v>320</v>
      </c>
      <c r="F388" s="145"/>
      <c r="G388" s="78">
        <f>G389+G390+G391</f>
        <v>4833981.52</v>
      </c>
    </row>
    <row r="389" spans="1:7" s="31" customFormat="1" ht="49.5" customHeight="1">
      <c r="A389" s="134" t="s">
        <v>58</v>
      </c>
      <c r="B389" s="132" t="s">
        <v>347</v>
      </c>
      <c r="C389" s="124" t="s">
        <v>54</v>
      </c>
      <c r="D389" s="124" t="s">
        <v>52</v>
      </c>
      <c r="E389" s="133" t="s">
        <v>320</v>
      </c>
      <c r="F389" s="135">
        <v>100</v>
      </c>
      <c r="G389" s="82">
        <f>4471264+4351.52</f>
        <v>4475615.52</v>
      </c>
    </row>
    <row r="390" spans="1:7" s="31" customFormat="1" ht="35.25" customHeight="1">
      <c r="A390" s="134" t="s">
        <v>211</v>
      </c>
      <c r="B390" s="132" t="s">
        <v>347</v>
      </c>
      <c r="C390" s="124" t="s">
        <v>54</v>
      </c>
      <c r="D390" s="124" t="s">
        <v>52</v>
      </c>
      <c r="E390" s="133" t="s">
        <v>320</v>
      </c>
      <c r="F390" s="135">
        <v>200</v>
      </c>
      <c r="G390" s="82">
        <v>351962</v>
      </c>
    </row>
    <row r="391" spans="1:7" s="15" customFormat="1" ht="18.75" customHeight="1">
      <c r="A391" s="134" t="s">
        <v>335</v>
      </c>
      <c r="B391" s="132" t="s">
        <v>347</v>
      </c>
      <c r="C391" s="124" t="s">
        <v>54</v>
      </c>
      <c r="D391" s="124" t="s">
        <v>52</v>
      </c>
      <c r="E391" s="133" t="s">
        <v>320</v>
      </c>
      <c r="F391" s="135">
        <v>800</v>
      </c>
      <c r="G391" s="82">
        <v>6404</v>
      </c>
    </row>
    <row r="392" spans="1:7" s="16" customFormat="1" ht="33.75" customHeight="1">
      <c r="A392" s="144" t="s">
        <v>319</v>
      </c>
      <c r="B392" s="123" t="s">
        <v>347</v>
      </c>
      <c r="C392" s="127" t="s">
        <v>54</v>
      </c>
      <c r="D392" s="127" t="s">
        <v>52</v>
      </c>
      <c r="E392" s="131" t="s">
        <v>629</v>
      </c>
      <c r="F392" s="139"/>
      <c r="G392" s="78">
        <f>G393</f>
        <v>24336</v>
      </c>
    </row>
    <row r="393" spans="1:7" s="12" customFormat="1" ht="46.5" customHeight="1">
      <c r="A393" s="177" t="s">
        <v>283</v>
      </c>
      <c r="B393" s="132" t="s">
        <v>347</v>
      </c>
      <c r="C393" s="124" t="s">
        <v>54</v>
      </c>
      <c r="D393" s="124" t="s">
        <v>52</v>
      </c>
      <c r="E393" s="133" t="s">
        <v>321</v>
      </c>
      <c r="F393" s="145"/>
      <c r="G393" s="82">
        <f>G394</f>
        <v>24336</v>
      </c>
    </row>
    <row r="394" spans="1:7" s="10" customFormat="1" ht="66.75" customHeight="1">
      <c r="A394" s="134" t="s">
        <v>58</v>
      </c>
      <c r="B394" s="132" t="s">
        <v>347</v>
      </c>
      <c r="C394" s="124" t="s">
        <v>54</v>
      </c>
      <c r="D394" s="124" t="s">
        <v>52</v>
      </c>
      <c r="E394" s="133" t="s">
        <v>321</v>
      </c>
      <c r="F394" s="135">
        <v>100</v>
      </c>
      <c r="G394" s="82">
        <v>24336</v>
      </c>
    </row>
    <row r="395" spans="1:7" s="6" customFormat="1" ht="15">
      <c r="A395" s="126" t="s">
        <v>225</v>
      </c>
      <c r="B395" s="123" t="s">
        <v>347</v>
      </c>
      <c r="C395" s="127" t="s">
        <v>56</v>
      </c>
      <c r="D395" s="127"/>
      <c r="E395" s="136"/>
      <c r="F395" s="135"/>
      <c r="G395" s="78">
        <f>G396+G403</f>
        <v>8792316</v>
      </c>
    </row>
    <row r="396" spans="1:7" s="11" customFormat="1" ht="16.5">
      <c r="A396" s="126" t="s">
        <v>357</v>
      </c>
      <c r="B396" s="123" t="s">
        <v>347</v>
      </c>
      <c r="C396" s="127" t="s">
        <v>56</v>
      </c>
      <c r="D396" s="127" t="s">
        <v>49</v>
      </c>
      <c r="E396" s="136"/>
      <c r="F396" s="135"/>
      <c r="G396" s="78">
        <f>G397</f>
        <v>8435385</v>
      </c>
    </row>
    <row r="397" spans="1:7" s="25" customFormat="1" ht="35.25" customHeight="1">
      <c r="A397" s="130" t="s">
        <v>450</v>
      </c>
      <c r="B397" s="123" t="s">
        <v>347</v>
      </c>
      <c r="C397" s="127" t="s">
        <v>56</v>
      </c>
      <c r="D397" s="127" t="s">
        <v>49</v>
      </c>
      <c r="E397" s="136" t="s">
        <v>570</v>
      </c>
      <c r="F397" s="139"/>
      <c r="G397" s="78">
        <f>G398</f>
        <v>8435385</v>
      </c>
    </row>
    <row r="398" spans="1:7" s="5" customFormat="1" ht="51" customHeight="1">
      <c r="A398" s="130" t="s">
        <v>451</v>
      </c>
      <c r="B398" s="123" t="s">
        <v>347</v>
      </c>
      <c r="C398" s="127" t="s">
        <v>56</v>
      </c>
      <c r="D398" s="127" t="s">
        <v>49</v>
      </c>
      <c r="E398" s="136" t="s">
        <v>578</v>
      </c>
      <c r="F398" s="139"/>
      <c r="G398" s="78">
        <f>G400</f>
        <v>8435385</v>
      </c>
    </row>
    <row r="399" spans="1:7" s="5" customFormat="1" ht="49.5" customHeight="1">
      <c r="A399" s="144" t="s">
        <v>311</v>
      </c>
      <c r="B399" s="123" t="s">
        <v>347</v>
      </c>
      <c r="C399" s="127" t="s">
        <v>56</v>
      </c>
      <c r="D399" s="127" t="s">
        <v>49</v>
      </c>
      <c r="E399" s="131" t="s">
        <v>636</v>
      </c>
      <c r="F399" s="135"/>
      <c r="G399" s="78">
        <f>G400</f>
        <v>8435385</v>
      </c>
    </row>
    <row r="400" spans="1:7" s="5" customFormat="1" ht="81" customHeight="1">
      <c r="A400" s="144" t="s">
        <v>31</v>
      </c>
      <c r="B400" s="123" t="s">
        <v>347</v>
      </c>
      <c r="C400" s="127" t="s">
        <v>56</v>
      </c>
      <c r="D400" s="127" t="s">
        <v>49</v>
      </c>
      <c r="E400" s="131" t="s">
        <v>312</v>
      </c>
      <c r="F400" s="146"/>
      <c r="G400" s="78">
        <f>G401+G402</f>
        <v>8435385</v>
      </c>
    </row>
    <row r="401" spans="1:7" s="5" customFormat="1" ht="35.25" customHeight="1">
      <c r="A401" s="134" t="s">
        <v>211</v>
      </c>
      <c r="B401" s="132" t="s">
        <v>347</v>
      </c>
      <c r="C401" s="124" t="s">
        <v>56</v>
      </c>
      <c r="D401" s="124" t="s">
        <v>49</v>
      </c>
      <c r="E401" s="133" t="s">
        <v>312</v>
      </c>
      <c r="F401" s="135">
        <v>200</v>
      </c>
      <c r="G401" s="82">
        <f>1500-1411.66</f>
        <v>88.33999999999992</v>
      </c>
    </row>
    <row r="402" spans="1:7" s="18" customFormat="1" ht="16.5" customHeight="1">
      <c r="A402" s="134" t="s">
        <v>356</v>
      </c>
      <c r="B402" s="132" t="s">
        <v>347</v>
      </c>
      <c r="C402" s="124" t="s">
        <v>56</v>
      </c>
      <c r="D402" s="124" t="s">
        <v>49</v>
      </c>
      <c r="E402" s="133" t="s">
        <v>312</v>
      </c>
      <c r="F402" s="135">
        <v>300</v>
      </c>
      <c r="G402" s="82">
        <f>8433885+1411.66</f>
        <v>8435296.66</v>
      </c>
    </row>
    <row r="403" spans="1:7" s="18" customFormat="1" ht="16.5" customHeight="1">
      <c r="A403" s="126" t="s">
        <v>226</v>
      </c>
      <c r="B403" s="123" t="s">
        <v>347</v>
      </c>
      <c r="C403" s="127" t="s">
        <v>56</v>
      </c>
      <c r="D403" s="127" t="s">
        <v>50</v>
      </c>
      <c r="E403" s="136"/>
      <c r="F403" s="139"/>
      <c r="G403" s="78">
        <f>G404</f>
        <v>356931</v>
      </c>
    </row>
    <row r="404" spans="1:7" s="18" customFormat="1" ht="34.5" customHeight="1">
      <c r="A404" s="130" t="s">
        <v>450</v>
      </c>
      <c r="B404" s="123" t="s">
        <v>347</v>
      </c>
      <c r="C404" s="127" t="s">
        <v>56</v>
      </c>
      <c r="D404" s="127" t="s">
        <v>50</v>
      </c>
      <c r="E404" s="136" t="s">
        <v>570</v>
      </c>
      <c r="F404" s="139"/>
      <c r="G404" s="78">
        <f>G405</f>
        <v>356931</v>
      </c>
    </row>
    <row r="405" spans="1:7" s="18" customFormat="1" ht="48" customHeight="1">
      <c r="A405" s="130" t="s">
        <v>465</v>
      </c>
      <c r="B405" s="123" t="s">
        <v>347</v>
      </c>
      <c r="C405" s="127" t="s">
        <v>56</v>
      </c>
      <c r="D405" s="127" t="s">
        <v>50</v>
      </c>
      <c r="E405" s="136" t="s">
        <v>578</v>
      </c>
      <c r="F405" s="139"/>
      <c r="G405" s="78">
        <f>G406</f>
        <v>356931</v>
      </c>
    </row>
    <row r="406" spans="1:7" s="18" customFormat="1" ht="18" customHeight="1">
      <c r="A406" s="144" t="s">
        <v>304</v>
      </c>
      <c r="B406" s="123" t="s">
        <v>347</v>
      </c>
      <c r="C406" s="127" t="s">
        <v>56</v>
      </c>
      <c r="D406" s="127" t="s">
        <v>50</v>
      </c>
      <c r="E406" s="131" t="s">
        <v>620</v>
      </c>
      <c r="F406" s="146"/>
      <c r="G406" s="78">
        <f>G407</f>
        <v>356931</v>
      </c>
    </row>
    <row r="407" spans="1:7" s="18" customFormat="1" ht="21" customHeight="1">
      <c r="A407" s="134" t="s">
        <v>44</v>
      </c>
      <c r="B407" s="132" t="s">
        <v>347</v>
      </c>
      <c r="C407" s="124" t="s">
        <v>56</v>
      </c>
      <c r="D407" s="124" t="s">
        <v>50</v>
      </c>
      <c r="E407" s="133" t="s">
        <v>322</v>
      </c>
      <c r="F407" s="145"/>
      <c r="G407" s="82">
        <f>G408</f>
        <v>356931</v>
      </c>
    </row>
    <row r="408" spans="1:7" s="18" customFormat="1" ht="20.25" customHeight="1">
      <c r="A408" s="134" t="s">
        <v>356</v>
      </c>
      <c r="B408" s="132" t="s">
        <v>347</v>
      </c>
      <c r="C408" s="124" t="s">
        <v>56</v>
      </c>
      <c r="D408" s="124" t="s">
        <v>50</v>
      </c>
      <c r="E408" s="133" t="s">
        <v>322</v>
      </c>
      <c r="F408" s="135">
        <v>300</v>
      </c>
      <c r="G408" s="82">
        <v>356931</v>
      </c>
    </row>
    <row r="409" spans="1:7" s="9" customFormat="1" ht="36" customHeight="1">
      <c r="A409" s="126" t="s">
        <v>187</v>
      </c>
      <c r="B409" s="123" t="s">
        <v>24</v>
      </c>
      <c r="C409" s="127"/>
      <c r="D409" s="127"/>
      <c r="E409" s="136"/>
      <c r="F409" s="135"/>
      <c r="G409" s="78">
        <f>G410+G437</f>
        <v>28729971.29</v>
      </c>
    </row>
    <row r="410" spans="1:7" s="22" customFormat="1" ht="17.25">
      <c r="A410" s="126" t="s">
        <v>358</v>
      </c>
      <c r="B410" s="123" t="s">
        <v>24</v>
      </c>
      <c r="C410" s="127" t="s">
        <v>55</v>
      </c>
      <c r="D410" s="127"/>
      <c r="E410" s="136"/>
      <c r="F410" s="135"/>
      <c r="G410" s="78">
        <f>G411+G427</f>
        <v>27594911.29</v>
      </c>
    </row>
    <row r="411" spans="1:7" s="11" customFormat="1" ht="17.25" customHeight="1">
      <c r="A411" s="126" t="s">
        <v>23</v>
      </c>
      <c r="B411" s="123" t="s">
        <v>24</v>
      </c>
      <c r="C411" s="127" t="s">
        <v>55</v>
      </c>
      <c r="D411" s="127" t="s">
        <v>47</v>
      </c>
      <c r="E411" s="136"/>
      <c r="F411" s="135"/>
      <c r="G411" s="78">
        <f>G412</f>
        <v>26092346.29</v>
      </c>
    </row>
    <row r="412" spans="1:7" s="15" customFormat="1" ht="30.75">
      <c r="A412" s="130" t="s">
        <v>486</v>
      </c>
      <c r="B412" s="123" t="s">
        <v>24</v>
      </c>
      <c r="C412" s="127" t="s">
        <v>55</v>
      </c>
      <c r="D412" s="127" t="s">
        <v>47</v>
      </c>
      <c r="E412" s="136" t="s">
        <v>572</v>
      </c>
      <c r="F412" s="135"/>
      <c r="G412" s="78">
        <f>G413+G419</f>
        <v>26092346.29</v>
      </c>
    </row>
    <row r="413" spans="1:7" s="15" customFormat="1" ht="46.5">
      <c r="A413" s="130" t="s">
        <v>487</v>
      </c>
      <c r="B413" s="123" t="s">
        <v>24</v>
      </c>
      <c r="C413" s="127" t="s">
        <v>55</v>
      </c>
      <c r="D413" s="127" t="s">
        <v>47</v>
      </c>
      <c r="E413" s="131" t="s">
        <v>581</v>
      </c>
      <c r="F413" s="146"/>
      <c r="G413" s="78">
        <f>G414</f>
        <v>9677941.51</v>
      </c>
    </row>
    <row r="414" spans="1:7" s="15" customFormat="1" ht="81.75" customHeight="1">
      <c r="A414" s="130" t="s">
        <v>323</v>
      </c>
      <c r="B414" s="123" t="s">
        <v>24</v>
      </c>
      <c r="C414" s="127" t="s">
        <v>55</v>
      </c>
      <c r="D414" s="127" t="s">
        <v>47</v>
      </c>
      <c r="E414" s="131" t="s">
        <v>630</v>
      </c>
      <c r="F414" s="146"/>
      <c r="G414" s="78">
        <f>G415+G417</f>
        <v>9677941.51</v>
      </c>
    </row>
    <row r="415" spans="1:7" s="15" customFormat="1" ht="30.75">
      <c r="A415" s="134" t="s">
        <v>218</v>
      </c>
      <c r="B415" s="132" t="s">
        <v>24</v>
      </c>
      <c r="C415" s="124" t="s">
        <v>55</v>
      </c>
      <c r="D415" s="124" t="s">
        <v>47</v>
      </c>
      <c r="E415" s="133" t="s">
        <v>324</v>
      </c>
      <c r="F415" s="145"/>
      <c r="G415" s="82">
        <f>G416</f>
        <v>9118307.51</v>
      </c>
    </row>
    <row r="416" spans="1:7" s="15" customFormat="1" ht="30.75">
      <c r="A416" s="134" t="s">
        <v>59</v>
      </c>
      <c r="B416" s="132" t="s">
        <v>24</v>
      </c>
      <c r="C416" s="124" t="s">
        <v>55</v>
      </c>
      <c r="D416" s="124" t="s">
        <v>47</v>
      </c>
      <c r="E416" s="133" t="s">
        <v>324</v>
      </c>
      <c r="F416" s="145">
        <v>600</v>
      </c>
      <c r="G416" s="82">
        <v>9118307.51</v>
      </c>
    </row>
    <row r="417" spans="1:7" s="15" customFormat="1" ht="30.75">
      <c r="A417" s="126" t="s">
        <v>733</v>
      </c>
      <c r="B417" s="123" t="s">
        <v>24</v>
      </c>
      <c r="C417" s="127" t="s">
        <v>55</v>
      </c>
      <c r="D417" s="127" t="s">
        <v>47</v>
      </c>
      <c r="E417" s="136" t="s">
        <v>732</v>
      </c>
      <c r="F417" s="146"/>
      <c r="G417" s="78">
        <f>G418</f>
        <v>559634</v>
      </c>
    </row>
    <row r="418" spans="1:7" s="15" customFormat="1" ht="30.75">
      <c r="A418" s="134" t="s">
        <v>59</v>
      </c>
      <c r="B418" s="132" t="s">
        <v>24</v>
      </c>
      <c r="C418" s="124" t="s">
        <v>55</v>
      </c>
      <c r="D418" s="124" t="s">
        <v>47</v>
      </c>
      <c r="E418" s="156" t="s">
        <v>732</v>
      </c>
      <c r="F418" s="145">
        <v>600</v>
      </c>
      <c r="G418" s="82">
        <v>559634</v>
      </c>
    </row>
    <row r="419" spans="1:7" s="6" customFormat="1" ht="46.5">
      <c r="A419" s="130" t="s">
        <v>488</v>
      </c>
      <c r="B419" s="123" t="s">
        <v>24</v>
      </c>
      <c r="C419" s="127" t="s">
        <v>55</v>
      </c>
      <c r="D419" s="127" t="s">
        <v>47</v>
      </c>
      <c r="E419" s="136" t="s">
        <v>580</v>
      </c>
      <c r="F419" s="135"/>
      <c r="G419" s="78">
        <f>G420</f>
        <v>16414404.78</v>
      </c>
    </row>
    <row r="420" spans="1:7" s="6" customFormat="1" ht="18.75" customHeight="1">
      <c r="A420" s="144" t="s">
        <v>325</v>
      </c>
      <c r="B420" s="123" t="s">
        <v>24</v>
      </c>
      <c r="C420" s="127" t="s">
        <v>55</v>
      </c>
      <c r="D420" s="127" t="s">
        <v>47</v>
      </c>
      <c r="E420" s="131" t="s">
        <v>631</v>
      </c>
      <c r="F420" s="145"/>
      <c r="G420" s="78">
        <f>G421+G425</f>
        <v>16414404.78</v>
      </c>
    </row>
    <row r="421" spans="1:7" s="8" customFormat="1" ht="30.75">
      <c r="A421" s="134" t="s">
        <v>218</v>
      </c>
      <c r="B421" s="132" t="s">
        <v>24</v>
      </c>
      <c r="C421" s="124" t="s">
        <v>55</v>
      </c>
      <c r="D421" s="124" t="s">
        <v>47</v>
      </c>
      <c r="E421" s="133" t="s">
        <v>326</v>
      </c>
      <c r="F421" s="145"/>
      <c r="G421" s="82">
        <f>G422+G423+G424</f>
        <v>16314404.78</v>
      </c>
    </row>
    <row r="422" spans="1:7" s="16" customFormat="1" ht="63.75" customHeight="1">
      <c r="A422" s="134" t="s">
        <v>58</v>
      </c>
      <c r="B422" s="132" t="s">
        <v>24</v>
      </c>
      <c r="C422" s="124" t="s">
        <v>55</v>
      </c>
      <c r="D422" s="124" t="s">
        <v>47</v>
      </c>
      <c r="E422" s="133" t="s">
        <v>326</v>
      </c>
      <c r="F422" s="145">
        <v>100</v>
      </c>
      <c r="G422" s="82">
        <v>15219222.78</v>
      </c>
    </row>
    <row r="423" spans="1:7" s="13" customFormat="1" ht="34.5" customHeight="1">
      <c r="A423" s="134" t="s">
        <v>211</v>
      </c>
      <c r="B423" s="132" t="s">
        <v>24</v>
      </c>
      <c r="C423" s="124" t="s">
        <v>55</v>
      </c>
      <c r="D423" s="124" t="s">
        <v>47</v>
      </c>
      <c r="E423" s="133" t="s">
        <v>326</v>
      </c>
      <c r="F423" s="145">
        <v>200</v>
      </c>
      <c r="G423" s="82">
        <v>996045</v>
      </c>
    </row>
    <row r="424" spans="1:7" s="1" customFormat="1" ht="15.75" customHeight="1">
      <c r="A424" s="134" t="s">
        <v>335</v>
      </c>
      <c r="B424" s="132" t="s">
        <v>24</v>
      </c>
      <c r="C424" s="124" t="s">
        <v>55</v>
      </c>
      <c r="D424" s="124" t="s">
        <v>47</v>
      </c>
      <c r="E424" s="133" t="s">
        <v>326</v>
      </c>
      <c r="F424" s="145">
        <v>800</v>
      </c>
      <c r="G424" s="82">
        <v>99137</v>
      </c>
    </row>
    <row r="425" spans="1:7" s="1" customFormat="1" ht="33.75" customHeight="1">
      <c r="A425" s="126" t="s">
        <v>766</v>
      </c>
      <c r="B425" s="123" t="s">
        <v>24</v>
      </c>
      <c r="C425" s="127" t="s">
        <v>55</v>
      </c>
      <c r="D425" s="127" t="s">
        <v>47</v>
      </c>
      <c r="E425" s="131" t="s">
        <v>765</v>
      </c>
      <c r="F425" s="146"/>
      <c r="G425" s="78">
        <f>G426</f>
        <v>100000</v>
      </c>
    </row>
    <row r="426" spans="1:7" s="1" customFormat="1" ht="18" customHeight="1">
      <c r="A426" s="134" t="s">
        <v>211</v>
      </c>
      <c r="B426" s="132" t="s">
        <v>24</v>
      </c>
      <c r="C426" s="124" t="s">
        <v>55</v>
      </c>
      <c r="D426" s="124" t="s">
        <v>47</v>
      </c>
      <c r="E426" s="133" t="s">
        <v>765</v>
      </c>
      <c r="F426" s="145">
        <v>200</v>
      </c>
      <c r="G426" s="82">
        <v>100000</v>
      </c>
    </row>
    <row r="427" spans="1:7" s="11" customFormat="1" ht="16.5">
      <c r="A427" s="126" t="s">
        <v>212</v>
      </c>
      <c r="B427" s="123" t="s">
        <v>24</v>
      </c>
      <c r="C427" s="127" t="s">
        <v>55</v>
      </c>
      <c r="D427" s="127" t="s">
        <v>50</v>
      </c>
      <c r="E427" s="136"/>
      <c r="F427" s="135"/>
      <c r="G427" s="78">
        <f>G428</f>
        <v>1502565</v>
      </c>
    </row>
    <row r="428" spans="1:7" s="11" customFormat="1" ht="30.75">
      <c r="A428" s="130" t="s">
        <v>486</v>
      </c>
      <c r="B428" s="123" t="s">
        <v>24</v>
      </c>
      <c r="C428" s="127" t="s">
        <v>55</v>
      </c>
      <c r="D428" s="127" t="s">
        <v>50</v>
      </c>
      <c r="E428" s="136" t="s">
        <v>572</v>
      </c>
      <c r="F428" s="139"/>
      <c r="G428" s="78">
        <f>G429</f>
        <v>1502565</v>
      </c>
    </row>
    <row r="429" spans="1:7" s="6" customFormat="1" ht="67.5" customHeight="1">
      <c r="A429" s="130" t="s">
        <v>489</v>
      </c>
      <c r="B429" s="123" t="s">
        <v>24</v>
      </c>
      <c r="C429" s="127" t="s">
        <v>55</v>
      </c>
      <c r="D429" s="127" t="s">
        <v>50</v>
      </c>
      <c r="E429" s="131" t="s">
        <v>579</v>
      </c>
      <c r="F429" s="135"/>
      <c r="G429" s="78">
        <f>G431+G435</f>
        <v>1502565</v>
      </c>
    </row>
    <row r="430" spans="1:7" s="6" customFormat="1" ht="30.75" customHeight="1">
      <c r="A430" s="144" t="s">
        <v>327</v>
      </c>
      <c r="B430" s="123" t="s">
        <v>24</v>
      </c>
      <c r="C430" s="127" t="s">
        <v>55</v>
      </c>
      <c r="D430" s="127" t="s">
        <v>50</v>
      </c>
      <c r="E430" s="131" t="s">
        <v>632</v>
      </c>
      <c r="F430" s="146"/>
      <c r="G430" s="78">
        <f>G431</f>
        <v>1452857</v>
      </c>
    </row>
    <row r="431" spans="1:7" s="8" customFormat="1" ht="30.75">
      <c r="A431" s="134" t="s">
        <v>218</v>
      </c>
      <c r="B431" s="132" t="s">
        <v>24</v>
      </c>
      <c r="C431" s="124" t="s">
        <v>55</v>
      </c>
      <c r="D431" s="124" t="s">
        <v>50</v>
      </c>
      <c r="E431" s="125" t="s">
        <v>328</v>
      </c>
      <c r="F431" s="146"/>
      <c r="G431" s="82">
        <f>G432+G433</f>
        <v>1452857</v>
      </c>
    </row>
    <row r="432" spans="1:7" s="12" customFormat="1" ht="67.5" customHeight="1">
      <c r="A432" s="134" t="s">
        <v>58</v>
      </c>
      <c r="B432" s="132" t="s">
        <v>24</v>
      </c>
      <c r="C432" s="124" t="s">
        <v>55</v>
      </c>
      <c r="D432" s="124" t="s">
        <v>50</v>
      </c>
      <c r="E432" s="125" t="s">
        <v>328</v>
      </c>
      <c r="F432" s="145">
        <v>100</v>
      </c>
      <c r="G432" s="82">
        <v>1316157</v>
      </c>
    </row>
    <row r="433" spans="1:7" s="10" customFormat="1" ht="35.25" customHeight="1">
      <c r="A433" s="134" t="s">
        <v>211</v>
      </c>
      <c r="B433" s="132" t="s">
        <v>24</v>
      </c>
      <c r="C433" s="124" t="s">
        <v>55</v>
      </c>
      <c r="D433" s="124" t="s">
        <v>50</v>
      </c>
      <c r="E433" s="125" t="s">
        <v>328</v>
      </c>
      <c r="F433" s="145">
        <v>200</v>
      </c>
      <c r="G433" s="82">
        <v>136700</v>
      </c>
    </row>
    <row r="434" spans="1:7" s="10" customFormat="1" ht="36" customHeight="1">
      <c r="A434" s="144" t="s">
        <v>329</v>
      </c>
      <c r="B434" s="123" t="s">
        <v>24</v>
      </c>
      <c r="C434" s="127" t="s">
        <v>55</v>
      </c>
      <c r="D434" s="127" t="s">
        <v>50</v>
      </c>
      <c r="E434" s="131" t="s">
        <v>633</v>
      </c>
      <c r="F434" s="146"/>
      <c r="G434" s="78">
        <f>G435</f>
        <v>49708</v>
      </c>
    </row>
    <row r="435" spans="1:7" s="8" customFormat="1" ht="52.5" customHeight="1">
      <c r="A435" s="134" t="s">
        <v>330</v>
      </c>
      <c r="B435" s="132" t="s">
        <v>24</v>
      </c>
      <c r="C435" s="124" t="s">
        <v>55</v>
      </c>
      <c r="D435" s="124" t="s">
        <v>50</v>
      </c>
      <c r="E435" s="133" t="s">
        <v>689</v>
      </c>
      <c r="F435" s="145"/>
      <c r="G435" s="82">
        <f>G436</f>
        <v>49708</v>
      </c>
    </row>
    <row r="436" spans="1:7" s="10" customFormat="1" ht="66" customHeight="1">
      <c r="A436" s="134" t="s">
        <v>58</v>
      </c>
      <c r="B436" s="132" t="s">
        <v>24</v>
      </c>
      <c r="C436" s="124" t="s">
        <v>55</v>
      </c>
      <c r="D436" s="124" t="s">
        <v>50</v>
      </c>
      <c r="E436" s="133" t="s">
        <v>689</v>
      </c>
      <c r="F436" s="145">
        <v>100</v>
      </c>
      <c r="G436" s="82">
        <v>49708</v>
      </c>
    </row>
    <row r="437" spans="1:7" s="32" customFormat="1" ht="17.25">
      <c r="A437" s="126" t="s">
        <v>225</v>
      </c>
      <c r="B437" s="123" t="s">
        <v>24</v>
      </c>
      <c r="C437" s="127" t="s">
        <v>56</v>
      </c>
      <c r="D437" s="127"/>
      <c r="E437" s="136"/>
      <c r="F437" s="135"/>
      <c r="G437" s="78">
        <f aca="true" t="shared" si="2" ref="G437:G442">G438</f>
        <v>1135060</v>
      </c>
    </row>
    <row r="438" spans="1:7" s="18" customFormat="1" ht="15">
      <c r="A438" s="126" t="s">
        <v>357</v>
      </c>
      <c r="B438" s="123" t="s">
        <v>24</v>
      </c>
      <c r="C438" s="127" t="s">
        <v>56</v>
      </c>
      <c r="D438" s="127" t="s">
        <v>49</v>
      </c>
      <c r="E438" s="136"/>
      <c r="F438" s="135"/>
      <c r="G438" s="78">
        <f t="shared" si="2"/>
        <v>1135060</v>
      </c>
    </row>
    <row r="439" spans="1:7" s="12" customFormat="1" ht="34.5" customHeight="1">
      <c r="A439" s="130" t="s">
        <v>486</v>
      </c>
      <c r="B439" s="123" t="s">
        <v>24</v>
      </c>
      <c r="C439" s="127" t="s">
        <v>56</v>
      </c>
      <c r="D439" s="127" t="s">
        <v>49</v>
      </c>
      <c r="E439" s="136" t="s">
        <v>572</v>
      </c>
      <c r="F439" s="135"/>
      <c r="G439" s="78">
        <f t="shared" si="2"/>
        <v>1135060</v>
      </c>
    </row>
    <row r="440" spans="1:7" s="10" customFormat="1" ht="66.75" customHeight="1">
      <c r="A440" s="130" t="s">
        <v>489</v>
      </c>
      <c r="B440" s="123" t="s">
        <v>24</v>
      </c>
      <c r="C440" s="127" t="s">
        <v>56</v>
      </c>
      <c r="D440" s="127" t="s">
        <v>49</v>
      </c>
      <c r="E440" s="131" t="s">
        <v>579</v>
      </c>
      <c r="F440" s="135"/>
      <c r="G440" s="78">
        <f t="shared" si="2"/>
        <v>1135060</v>
      </c>
    </row>
    <row r="441" spans="1:7" s="10" customFormat="1" ht="33.75" customHeight="1">
      <c r="A441" s="144" t="s">
        <v>329</v>
      </c>
      <c r="B441" s="123" t="s">
        <v>24</v>
      </c>
      <c r="C441" s="127" t="s">
        <v>56</v>
      </c>
      <c r="D441" s="127" t="s">
        <v>49</v>
      </c>
      <c r="E441" s="131" t="s">
        <v>633</v>
      </c>
      <c r="F441" s="135"/>
      <c r="G441" s="78">
        <f t="shared" si="2"/>
        <v>1135060</v>
      </c>
    </row>
    <row r="442" spans="1:7" s="33" customFormat="1" ht="53.25" customHeight="1">
      <c r="A442" s="142" t="s">
        <v>32</v>
      </c>
      <c r="B442" s="132" t="s">
        <v>24</v>
      </c>
      <c r="C442" s="124" t="s">
        <v>56</v>
      </c>
      <c r="D442" s="124" t="s">
        <v>49</v>
      </c>
      <c r="E442" s="133" t="s">
        <v>690</v>
      </c>
      <c r="F442" s="145"/>
      <c r="G442" s="82">
        <f t="shared" si="2"/>
        <v>1135060</v>
      </c>
    </row>
    <row r="443" spans="1:7" s="33" customFormat="1" ht="16.5" customHeight="1">
      <c r="A443" s="134" t="s">
        <v>356</v>
      </c>
      <c r="B443" s="132" t="s">
        <v>24</v>
      </c>
      <c r="C443" s="124" t="s">
        <v>56</v>
      </c>
      <c r="D443" s="124" t="s">
        <v>49</v>
      </c>
      <c r="E443" s="133" t="s">
        <v>690</v>
      </c>
      <c r="F443" s="145">
        <v>300</v>
      </c>
      <c r="G443" s="82">
        <f>965171+169889</f>
        <v>1135060</v>
      </c>
    </row>
    <row r="444" spans="1:7" s="33" customFormat="1" ht="21" customHeight="1">
      <c r="A444" s="126" t="s">
        <v>189</v>
      </c>
      <c r="B444" s="158" t="s">
        <v>188</v>
      </c>
      <c r="C444" s="127"/>
      <c r="D444" s="127"/>
      <c r="E444" s="141"/>
      <c r="F444" s="135"/>
      <c r="G444" s="78">
        <f>G445</f>
        <v>1363010</v>
      </c>
    </row>
    <row r="445" spans="1:7" s="33" customFormat="1" ht="16.5" customHeight="1">
      <c r="A445" s="126" t="s">
        <v>18</v>
      </c>
      <c r="B445" s="158" t="s">
        <v>188</v>
      </c>
      <c r="C445" s="127" t="s">
        <v>47</v>
      </c>
      <c r="D445" s="127"/>
      <c r="E445" s="141"/>
      <c r="F445" s="135"/>
      <c r="G445" s="78">
        <f>G446+G452+G457</f>
        <v>1363010</v>
      </c>
    </row>
    <row r="446" spans="1:7" s="33" customFormat="1" ht="49.5" customHeight="1">
      <c r="A446" s="126" t="s">
        <v>342</v>
      </c>
      <c r="B446" s="158" t="s">
        <v>188</v>
      </c>
      <c r="C446" s="127" t="s">
        <v>47</v>
      </c>
      <c r="D446" s="127" t="s">
        <v>49</v>
      </c>
      <c r="E446" s="141"/>
      <c r="F446" s="135"/>
      <c r="G446" s="78">
        <f>G447</f>
        <v>1238010</v>
      </c>
    </row>
    <row r="447" spans="1:7" s="33" customFormat="1" ht="31.5" customHeight="1">
      <c r="A447" s="137" t="s">
        <v>230</v>
      </c>
      <c r="B447" s="158" t="s">
        <v>188</v>
      </c>
      <c r="C447" s="127" t="s">
        <v>47</v>
      </c>
      <c r="D447" s="127" t="s">
        <v>49</v>
      </c>
      <c r="E447" s="136" t="s">
        <v>545</v>
      </c>
      <c r="F447" s="139"/>
      <c r="G447" s="78">
        <f>G448</f>
        <v>1238010</v>
      </c>
    </row>
    <row r="448" spans="1:7" s="33" customFormat="1" ht="30.75" customHeight="1">
      <c r="A448" s="137" t="s">
        <v>231</v>
      </c>
      <c r="B448" s="158" t="s">
        <v>188</v>
      </c>
      <c r="C448" s="127" t="s">
        <v>47</v>
      </c>
      <c r="D448" s="127" t="s">
        <v>49</v>
      </c>
      <c r="E448" s="131" t="s">
        <v>546</v>
      </c>
      <c r="F448" s="139"/>
      <c r="G448" s="78">
        <f>G449</f>
        <v>1238010</v>
      </c>
    </row>
    <row r="449" spans="1:7" s="33" customFormat="1" ht="35.25" customHeight="1">
      <c r="A449" s="138" t="s">
        <v>232</v>
      </c>
      <c r="B449" s="159" t="s">
        <v>188</v>
      </c>
      <c r="C449" s="124" t="s">
        <v>47</v>
      </c>
      <c r="D449" s="124" t="s">
        <v>49</v>
      </c>
      <c r="E449" s="125" t="s">
        <v>291</v>
      </c>
      <c r="F449" s="135"/>
      <c r="G449" s="82">
        <f>G450+G451</f>
        <v>1238010</v>
      </c>
    </row>
    <row r="450" spans="1:7" s="33" customFormat="1" ht="68.25" customHeight="1">
      <c r="A450" s="134" t="s">
        <v>58</v>
      </c>
      <c r="B450" s="159" t="s">
        <v>188</v>
      </c>
      <c r="C450" s="124" t="s">
        <v>47</v>
      </c>
      <c r="D450" s="124" t="s">
        <v>49</v>
      </c>
      <c r="E450" s="125" t="s">
        <v>291</v>
      </c>
      <c r="F450" s="135">
        <v>100</v>
      </c>
      <c r="G450" s="82">
        <v>1175510</v>
      </c>
    </row>
    <row r="451" spans="1:7" s="33" customFormat="1" ht="34.5" customHeight="1">
      <c r="A451" s="134" t="s">
        <v>211</v>
      </c>
      <c r="B451" s="159" t="s">
        <v>188</v>
      </c>
      <c r="C451" s="124" t="s">
        <v>47</v>
      </c>
      <c r="D451" s="124" t="s">
        <v>49</v>
      </c>
      <c r="E451" s="125" t="s">
        <v>291</v>
      </c>
      <c r="F451" s="135">
        <v>200</v>
      </c>
      <c r="G451" s="82">
        <v>62500</v>
      </c>
    </row>
    <row r="452" spans="1:7" s="33" customFormat="1" ht="16.5" customHeight="1">
      <c r="A452" s="126" t="s">
        <v>131</v>
      </c>
      <c r="B452" s="158" t="s">
        <v>188</v>
      </c>
      <c r="C452" s="127" t="s">
        <v>47</v>
      </c>
      <c r="D452" s="158" t="s">
        <v>54</v>
      </c>
      <c r="E452" s="131"/>
      <c r="F452" s="146"/>
      <c r="G452" s="78">
        <f>G453</f>
        <v>70000</v>
      </c>
    </row>
    <row r="453" spans="1:7" s="33" customFormat="1" ht="16.5" customHeight="1">
      <c r="A453" s="126" t="s">
        <v>42</v>
      </c>
      <c r="B453" s="158" t="s">
        <v>188</v>
      </c>
      <c r="C453" s="127" t="s">
        <v>47</v>
      </c>
      <c r="D453" s="158" t="s">
        <v>54</v>
      </c>
      <c r="E453" s="131" t="s">
        <v>551</v>
      </c>
      <c r="F453" s="146"/>
      <c r="G453" s="78">
        <f>G454</f>
        <v>70000</v>
      </c>
    </row>
    <row r="454" spans="1:7" s="33" customFormat="1" ht="16.5" customHeight="1">
      <c r="A454" s="126" t="s">
        <v>133</v>
      </c>
      <c r="B454" s="158" t="s">
        <v>188</v>
      </c>
      <c r="C454" s="127" t="s">
        <v>47</v>
      </c>
      <c r="D454" s="158" t="s">
        <v>54</v>
      </c>
      <c r="E454" s="131" t="s">
        <v>556</v>
      </c>
      <c r="F454" s="146"/>
      <c r="G454" s="78">
        <f>G455</f>
        <v>70000</v>
      </c>
    </row>
    <row r="455" spans="1:7" s="10" customFormat="1" ht="15">
      <c r="A455" s="178" t="s">
        <v>134</v>
      </c>
      <c r="B455" s="159" t="s">
        <v>188</v>
      </c>
      <c r="C455" s="124" t="s">
        <v>47</v>
      </c>
      <c r="D455" s="159" t="s">
        <v>54</v>
      </c>
      <c r="E455" s="179" t="s">
        <v>132</v>
      </c>
      <c r="F455" s="272"/>
      <c r="G455" s="83">
        <f>G456</f>
        <v>70000</v>
      </c>
    </row>
    <row r="456" spans="1:7" s="2" customFormat="1" ht="15">
      <c r="A456" s="134" t="s">
        <v>335</v>
      </c>
      <c r="B456" s="159" t="s">
        <v>188</v>
      </c>
      <c r="C456" s="124" t="s">
        <v>47</v>
      </c>
      <c r="D456" s="159" t="s">
        <v>54</v>
      </c>
      <c r="E456" s="180" t="s">
        <v>132</v>
      </c>
      <c r="F456" s="181">
        <v>800</v>
      </c>
      <c r="G456" s="90">
        <v>70000</v>
      </c>
    </row>
    <row r="457" spans="1:7" s="2" customFormat="1" ht="15">
      <c r="A457" s="126" t="s">
        <v>21</v>
      </c>
      <c r="B457" s="159" t="s">
        <v>188</v>
      </c>
      <c r="C457" s="124" t="s">
        <v>47</v>
      </c>
      <c r="D457" s="159" t="s">
        <v>217</v>
      </c>
      <c r="E457" s="231"/>
      <c r="F457" s="232"/>
      <c r="G457" s="234">
        <f>G458</f>
        <v>55000</v>
      </c>
    </row>
    <row r="458" spans="1:7" ht="17.25" customHeight="1">
      <c r="A458" s="126" t="s">
        <v>42</v>
      </c>
      <c r="B458" s="159" t="s">
        <v>188</v>
      </c>
      <c r="C458" s="124" t="s">
        <v>47</v>
      </c>
      <c r="D458" s="159" t="s">
        <v>217</v>
      </c>
      <c r="E458" s="131" t="s">
        <v>551</v>
      </c>
      <c r="F458" s="233"/>
      <c r="G458" s="223">
        <f>G459</f>
        <v>55000</v>
      </c>
    </row>
    <row r="459" spans="1:7" ht="30.75">
      <c r="A459" s="126" t="s">
        <v>7</v>
      </c>
      <c r="B459" s="159" t="s">
        <v>188</v>
      </c>
      <c r="C459" s="124" t="s">
        <v>47</v>
      </c>
      <c r="D459" s="159" t="s">
        <v>217</v>
      </c>
      <c r="E459" s="131" t="s">
        <v>552</v>
      </c>
      <c r="F459" s="233"/>
      <c r="G459" s="235">
        <f>G460</f>
        <v>55000</v>
      </c>
    </row>
    <row r="460" spans="1:7" ht="30.75">
      <c r="A460" s="137" t="s">
        <v>64</v>
      </c>
      <c r="B460" s="159" t="s">
        <v>188</v>
      </c>
      <c r="C460" s="124" t="s">
        <v>47</v>
      </c>
      <c r="D460" s="159" t="s">
        <v>217</v>
      </c>
      <c r="E460" s="131" t="s">
        <v>254</v>
      </c>
      <c r="F460" s="288"/>
      <c r="G460" s="78">
        <f>G461</f>
        <v>55000</v>
      </c>
    </row>
    <row r="461" spans="1:7" ht="30.75">
      <c r="A461" s="134" t="s">
        <v>211</v>
      </c>
      <c r="B461" s="159" t="s">
        <v>188</v>
      </c>
      <c r="C461" s="124" t="s">
        <v>47</v>
      </c>
      <c r="D461" s="159" t="s">
        <v>217</v>
      </c>
      <c r="E461" s="133" t="s">
        <v>254</v>
      </c>
      <c r="F461" s="135">
        <v>200</v>
      </c>
      <c r="G461" s="82">
        <v>55000</v>
      </c>
    </row>
  </sheetData>
  <sheetProtection/>
  <autoFilter ref="A15:G461"/>
  <mergeCells count="13">
    <mergeCell ref="B1:G1"/>
    <mergeCell ref="B2:G2"/>
    <mergeCell ref="B3:G3"/>
    <mergeCell ref="B4:G4"/>
    <mergeCell ref="A10:B10"/>
    <mergeCell ref="B5:G6"/>
    <mergeCell ref="G13:G14"/>
    <mergeCell ref="A13:A14"/>
    <mergeCell ref="B13:B14"/>
    <mergeCell ref="C13:C14"/>
    <mergeCell ref="D13:D14"/>
    <mergeCell ref="E13:E14"/>
    <mergeCell ref="F13:F14"/>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D339"/>
  <sheetViews>
    <sheetView view="pageBreakPreview" zoomScaleSheetLayoutView="100" zoomScalePageLayoutView="0" workbookViewId="0" topLeftCell="A1">
      <selection activeCell="D1" sqref="D1:D16384"/>
    </sheetView>
  </sheetViews>
  <sheetFormatPr defaultColWidth="9.00390625" defaultRowHeight="12.75"/>
  <cols>
    <col min="1" max="1" width="90.125" style="0" customWidth="1"/>
    <col min="2" max="2" width="15.375" style="0" customWidth="1"/>
    <col min="3" max="3" width="6.50390625" style="0" customWidth="1"/>
    <col min="4" max="4" width="20.00390625" style="236" customWidth="1"/>
  </cols>
  <sheetData>
    <row r="1" spans="1:4" ht="15">
      <c r="A1" s="215" t="s">
        <v>490</v>
      </c>
      <c r="B1" s="216"/>
      <c r="C1" s="216"/>
      <c r="D1" s="294" t="s">
        <v>491</v>
      </c>
    </row>
    <row r="2" spans="1:4" ht="50.25" customHeight="1">
      <c r="A2" s="217" t="s">
        <v>490</v>
      </c>
      <c r="B2" s="308" t="s">
        <v>542</v>
      </c>
      <c r="C2" s="308"/>
      <c r="D2" s="308"/>
    </row>
    <row r="3" spans="1:4" ht="118.5" customHeight="1">
      <c r="A3" s="218" t="s">
        <v>490</v>
      </c>
      <c r="B3" s="303" t="s">
        <v>792</v>
      </c>
      <c r="C3" s="303"/>
      <c r="D3" s="303"/>
    </row>
    <row r="4" spans="1:4" ht="15">
      <c r="A4" s="217"/>
      <c r="B4" s="219"/>
      <c r="C4" s="219"/>
      <c r="D4" s="219"/>
    </row>
    <row r="5" spans="1:4" ht="42.75" customHeight="1">
      <c r="A5" s="309" t="s">
        <v>506</v>
      </c>
      <c r="B5" s="309"/>
      <c r="C5" s="309"/>
      <c r="D5" s="309"/>
    </row>
    <row r="6" spans="1:4" ht="15">
      <c r="A6" s="310" t="s">
        <v>492</v>
      </c>
      <c r="B6" s="310"/>
      <c r="C6" s="310"/>
      <c r="D6" s="310"/>
    </row>
    <row r="7" spans="1:4" ht="15">
      <c r="A7" s="220" t="s">
        <v>33</v>
      </c>
      <c r="B7" s="220" t="s">
        <v>351</v>
      </c>
      <c r="C7" s="220" t="s">
        <v>352</v>
      </c>
      <c r="D7" s="146" t="s">
        <v>72</v>
      </c>
    </row>
    <row r="8" spans="1:4" ht="15">
      <c r="A8" s="220" t="s">
        <v>493</v>
      </c>
      <c r="B8" s="220" t="s">
        <v>494</v>
      </c>
      <c r="C8" s="220" t="s">
        <v>495</v>
      </c>
      <c r="D8" s="146" t="s">
        <v>496</v>
      </c>
    </row>
    <row r="9" spans="1:4" ht="17.25">
      <c r="A9" s="197" t="s">
        <v>497</v>
      </c>
      <c r="B9" s="206"/>
      <c r="C9" s="206"/>
      <c r="D9" s="221">
        <f>D10+D35++D80+D137+D144+D158+D186+D191+D197+D208+D224+D232+D245+D252+D274+D279+D286+D290+D295+D300+D305+D336+D130+D262</f>
        <v>356580314.85</v>
      </c>
    </row>
    <row r="10" spans="1:4" ht="30.75">
      <c r="A10" s="204" t="s">
        <v>507</v>
      </c>
      <c r="B10" s="136" t="s">
        <v>572</v>
      </c>
      <c r="C10" s="222"/>
      <c r="D10" s="235">
        <f>D11+D17+D25</f>
        <v>28729971.29</v>
      </c>
    </row>
    <row r="11" spans="1:4" ht="30.75">
      <c r="A11" s="204" t="s">
        <v>487</v>
      </c>
      <c r="B11" s="131" t="s">
        <v>581</v>
      </c>
      <c r="C11" s="222"/>
      <c r="D11" s="235">
        <f>D12</f>
        <v>9677941.51</v>
      </c>
    </row>
    <row r="12" spans="1:4" ht="62.25">
      <c r="A12" s="204" t="s">
        <v>323</v>
      </c>
      <c r="B12" s="131" t="s">
        <v>630</v>
      </c>
      <c r="C12" s="222"/>
      <c r="D12" s="235">
        <f>D13+D15</f>
        <v>9677941.51</v>
      </c>
    </row>
    <row r="13" spans="1:4" ht="15">
      <c r="A13" s="134" t="s">
        <v>218</v>
      </c>
      <c r="B13" s="133" t="s">
        <v>324</v>
      </c>
      <c r="C13" s="224"/>
      <c r="D13" s="237">
        <f>D14</f>
        <v>9118307.51</v>
      </c>
    </row>
    <row r="14" spans="1:4" ht="30.75">
      <c r="A14" s="134" t="s">
        <v>59</v>
      </c>
      <c r="B14" s="133" t="s">
        <v>324</v>
      </c>
      <c r="C14" s="145">
        <v>600</v>
      </c>
      <c r="D14" s="82">
        <f>'Ведомственная 2018'!G416</f>
        <v>9118307.51</v>
      </c>
    </row>
    <row r="15" spans="1:4" ht="30.75">
      <c r="A15" s="126" t="s">
        <v>733</v>
      </c>
      <c r="B15" s="136" t="s">
        <v>732</v>
      </c>
      <c r="C15" s="146"/>
      <c r="D15" s="78">
        <f>D16</f>
        <v>559634</v>
      </c>
    </row>
    <row r="16" spans="1:4" ht="30.75">
      <c r="A16" s="134" t="s">
        <v>59</v>
      </c>
      <c r="B16" s="156" t="s">
        <v>732</v>
      </c>
      <c r="C16" s="145">
        <v>600</v>
      </c>
      <c r="D16" s="82">
        <f>'Ведомственная 2018'!G418</f>
        <v>559634</v>
      </c>
    </row>
    <row r="17" spans="1:4" ht="30.75">
      <c r="A17" s="204" t="s">
        <v>508</v>
      </c>
      <c r="B17" s="131" t="s">
        <v>580</v>
      </c>
      <c r="C17" s="145"/>
      <c r="D17" s="235">
        <f>D18</f>
        <v>16414404.78</v>
      </c>
    </row>
    <row r="18" spans="1:4" ht="15">
      <c r="A18" s="144" t="s">
        <v>325</v>
      </c>
      <c r="B18" s="131" t="s">
        <v>631</v>
      </c>
      <c r="C18" s="145"/>
      <c r="D18" s="235">
        <f>D19+D23</f>
        <v>16414404.78</v>
      </c>
    </row>
    <row r="19" spans="1:4" ht="15">
      <c r="A19" s="134" t="s">
        <v>218</v>
      </c>
      <c r="B19" s="133" t="s">
        <v>326</v>
      </c>
      <c r="C19" s="145"/>
      <c r="D19" s="237">
        <f>D20+D21+D22</f>
        <v>16314404.78</v>
      </c>
    </row>
    <row r="20" spans="1:4" ht="46.5">
      <c r="A20" s="134" t="s">
        <v>58</v>
      </c>
      <c r="B20" s="133" t="s">
        <v>326</v>
      </c>
      <c r="C20" s="145">
        <v>100</v>
      </c>
      <c r="D20" s="82">
        <f>'Ведомственная 2018'!G422</f>
        <v>15219222.78</v>
      </c>
    </row>
    <row r="21" spans="1:4" ht="18.75" customHeight="1">
      <c r="A21" s="134" t="s">
        <v>211</v>
      </c>
      <c r="B21" s="133" t="s">
        <v>326</v>
      </c>
      <c r="C21" s="145">
        <v>200</v>
      </c>
      <c r="D21" s="82">
        <f>'Ведомственная 2018'!G423</f>
        <v>996045</v>
      </c>
    </row>
    <row r="22" spans="1:4" ht="15">
      <c r="A22" s="134" t="s">
        <v>335</v>
      </c>
      <c r="B22" s="133" t="s">
        <v>326</v>
      </c>
      <c r="C22" s="145">
        <v>800</v>
      </c>
      <c r="D22" s="82">
        <f>'Ведомственная 2018'!G424</f>
        <v>99137</v>
      </c>
    </row>
    <row r="23" spans="1:4" ht="30.75">
      <c r="A23" s="126" t="s">
        <v>766</v>
      </c>
      <c r="B23" s="131" t="s">
        <v>765</v>
      </c>
      <c r="C23" s="146"/>
      <c r="D23" s="78">
        <f>D24</f>
        <v>100000</v>
      </c>
    </row>
    <row r="24" spans="1:4" ht="15">
      <c r="A24" s="134" t="s">
        <v>211</v>
      </c>
      <c r="B24" s="133" t="s">
        <v>765</v>
      </c>
      <c r="C24" s="145">
        <v>200</v>
      </c>
      <c r="D24" s="82">
        <f>'Ведомственная 2018'!G426</f>
        <v>100000</v>
      </c>
    </row>
    <row r="25" spans="1:4" ht="46.5">
      <c r="A25" s="204" t="s">
        <v>509</v>
      </c>
      <c r="B25" s="131" t="s">
        <v>579</v>
      </c>
      <c r="C25" s="146"/>
      <c r="D25" s="235">
        <f>D26+D30</f>
        <v>2637625</v>
      </c>
    </row>
    <row r="26" spans="1:4" ht="18.75" customHeight="1">
      <c r="A26" s="144" t="s">
        <v>327</v>
      </c>
      <c r="B26" s="131" t="s">
        <v>632</v>
      </c>
      <c r="C26" s="146"/>
      <c r="D26" s="235">
        <f>D27</f>
        <v>1452857</v>
      </c>
    </row>
    <row r="27" spans="1:4" ht="15">
      <c r="A27" s="134" t="s">
        <v>218</v>
      </c>
      <c r="B27" s="201" t="s">
        <v>328</v>
      </c>
      <c r="C27" s="146"/>
      <c r="D27" s="237">
        <f>D28+D29</f>
        <v>1452857</v>
      </c>
    </row>
    <row r="28" spans="1:4" ht="46.5">
      <c r="A28" s="134" t="s">
        <v>58</v>
      </c>
      <c r="B28" s="201" t="s">
        <v>328</v>
      </c>
      <c r="C28" s="145">
        <v>100</v>
      </c>
      <c r="D28" s="82">
        <f>'Ведомственная 2018'!G432</f>
        <v>1316157</v>
      </c>
    </row>
    <row r="29" spans="1:4" ht="18.75" customHeight="1">
      <c r="A29" s="134" t="s">
        <v>211</v>
      </c>
      <c r="B29" s="201" t="s">
        <v>328</v>
      </c>
      <c r="C29" s="145">
        <v>200</v>
      </c>
      <c r="D29" s="82">
        <f>'Ведомственная 2018'!G433</f>
        <v>136700</v>
      </c>
    </row>
    <row r="30" spans="1:4" ht="30.75">
      <c r="A30" s="144" t="s">
        <v>329</v>
      </c>
      <c r="B30" s="131" t="s">
        <v>633</v>
      </c>
      <c r="C30" s="146"/>
      <c r="D30" s="235">
        <f>D31+D33</f>
        <v>1184768</v>
      </c>
    </row>
    <row r="31" spans="1:4" ht="46.5">
      <c r="A31" s="134" t="s">
        <v>498</v>
      </c>
      <c r="B31" s="133" t="s">
        <v>689</v>
      </c>
      <c r="C31" s="145"/>
      <c r="D31" s="237">
        <f>D32</f>
        <v>49708</v>
      </c>
    </row>
    <row r="32" spans="1:4" ht="46.5">
      <c r="A32" s="134" t="s">
        <v>58</v>
      </c>
      <c r="B32" s="133" t="s">
        <v>689</v>
      </c>
      <c r="C32" s="145">
        <v>100</v>
      </c>
      <c r="D32" s="82">
        <f>'Ведомственная 2018'!G436</f>
        <v>49708</v>
      </c>
    </row>
    <row r="33" spans="1:4" ht="30.75">
      <c r="A33" s="142" t="s">
        <v>32</v>
      </c>
      <c r="B33" s="133" t="s">
        <v>690</v>
      </c>
      <c r="C33" s="145"/>
      <c r="D33" s="82">
        <f>D34</f>
        <v>1135060</v>
      </c>
    </row>
    <row r="34" spans="1:4" ht="15">
      <c r="A34" s="134" t="s">
        <v>356</v>
      </c>
      <c r="B34" s="133" t="s">
        <v>690</v>
      </c>
      <c r="C34" s="145">
        <v>300</v>
      </c>
      <c r="D34" s="82">
        <f>'Ведомственная 2018'!G443</f>
        <v>1135060</v>
      </c>
    </row>
    <row r="35" spans="1:4" ht="30.75">
      <c r="A35" s="204" t="s">
        <v>430</v>
      </c>
      <c r="B35" s="136" t="s">
        <v>559</v>
      </c>
      <c r="C35" s="146"/>
      <c r="D35" s="235">
        <f>D36+D44+D67</f>
        <v>15427586.33</v>
      </c>
    </row>
    <row r="36" spans="1:4" ht="46.5">
      <c r="A36" s="204" t="s">
        <v>510</v>
      </c>
      <c r="B36" s="131" t="s">
        <v>575</v>
      </c>
      <c r="C36" s="146"/>
      <c r="D36" s="235">
        <f>D37+D41</f>
        <v>1583900</v>
      </c>
    </row>
    <row r="37" spans="1:4" ht="30.75">
      <c r="A37" s="144" t="s">
        <v>274</v>
      </c>
      <c r="B37" s="131" t="s">
        <v>638</v>
      </c>
      <c r="C37" s="146"/>
      <c r="D37" s="235">
        <f>D38</f>
        <v>1461000</v>
      </c>
    </row>
    <row r="38" spans="1:4" ht="30.75">
      <c r="A38" s="225" t="s">
        <v>26</v>
      </c>
      <c r="B38" s="133" t="s">
        <v>275</v>
      </c>
      <c r="C38" s="145"/>
      <c r="D38" s="237">
        <f>D39+D40</f>
        <v>1461000</v>
      </c>
    </row>
    <row r="39" spans="1:4" ht="46.5">
      <c r="A39" s="134" t="s">
        <v>58</v>
      </c>
      <c r="B39" s="133" t="s">
        <v>275</v>
      </c>
      <c r="C39" s="145">
        <v>100</v>
      </c>
      <c r="D39" s="82">
        <f>'Ведомственная 2018'!G259</f>
        <v>1368208</v>
      </c>
    </row>
    <row r="40" spans="1:4" ht="18.75" customHeight="1">
      <c r="A40" s="134" t="s">
        <v>211</v>
      </c>
      <c r="B40" s="133" t="s">
        <v>275</v>
      </c>
      <c r="C40" s="145">
        <v>200</v>
      </c>
      <c r="D40" s="82">
        <f>'Ведомственная 2018'!G260</f>
        <v>92792</v>
      </c>
    </row>
    <row r="41" spans="1:4" ht="46.5">
      <c r="A41" s="130" t="s">
        <v>239</v>
      </c>
      <c r="B41" s="131" t="s">
        <v>599</v>
      </c>
      <c r="C41" s="145"/>
      <c r="D41" s="235">
        <f>D42</f>
        <v>122900</v>
      </c>
    </row>
    <row r="42" spans="1:4" ht="30.75">
      <c r="A42" s="225" t="s">
        <v>1</v>
      </c>
      <c r="B42" s="133" t="s">
        <v>240</v>
      </c>
      <c r="C42" s="145"/>
      <c r="D42" s="237">
        <f>D43</f>
        <v>122900</v>
      </c>
    </row>
    <row r="43" spans="1:4" ht="30.75">
      <c r="A43" s="134" t="s">
        <v>59</v>
      </c>
      <c r="B43" s="133" t="s">
        <v>240</v>
      </c>
      <c r="C43" s="145">
        <v>600</v>
      </c>
      <c r="D43" s="237">
        <f>'Ведомственная 2018'!G57</f>
        <v>122900</v>
      </c>
    </row>
    <row r="44" spans="1:4" ht="46.5">
      <c r="A44" s="204" t="s">
        <v>464</v>
      </c>
      <c r="B44" s="131" t="s">
        <v>577</v>
      </c>
      <c r="C44" s="146"/>
      <c r="D44" s="235">
        <f>D45+D64</f>
        <v>8892342.33</v>
      </c>
    </row>
    <row r="45" spans="1:4" ht="30.75">
      <c r="A45" s="144" t="s">
        <v>270</v>
      </c>
      <c r="B45" s="131" t="s">
        <v>635</v>
      </c>
      <c r="C45" s="146"/>
      <c r="D45" s="235">
        <f>D46+D49+D52+D55+D62</f>
        <v>8852342.33</v>
      </c>
    </row>
    <row r="46" spans="1:4" ht="15">
      <c r="A46" s="134" t="s">
        <v>341</v>
      </c>
      <c r="B46" s="149" t="s">
        <v>295</v>
      </c>
      <c r="C46" s="150"/>
      <c r="D46" s="82">
        <f>D48+D47</f>
        <v>2092502</v>
      </c>
    </row>
    <row r="47" spans="1:4" ht="18.75" customHeight="1">
      <c r="A47" s="134" t="s">
        <v>211</v>
      </c>
      <c r="B47" s="149" t="s">
        <v>295</v>
      </c>
      <c r="C47" s="135">
        <v>200</v>
      </c>
      <c r="D47" s="82">
        <f>'Ведомственная 2018'!G309</f>
        <v>300</v>
      </c>
    </row>
    <row r="48" spans="1:4" ht="15">
      <c r="A48" s="134" t="s">
        <v>356</v>
      </c>
      <c r="B48" s="149" t="s">
        <v>295</v>
      </c>
      <c r="C48" s="135">
        <v>300</v>
      </c>
      <c r="D48" s="82">
        <f>'Ведомственная 2018'!G310</f>
        <v>2092202</v>
      </c>
    </row>
    <row r="49" spans="1:4" ht="30.75">
      <c r="A49" s="134" t="s">
        <v>499</v>
      </c>
      <c r="B49" s="149" t="s">
        <v>296</v>
      </c>
      <c r="C49" s="145"/>
      <c r="D49" s="237">
        <f>D50+D51</f>
        <v>91278</v>
      </c>
    </row>
    <row r="50" spans="1:4" ht="18.75" customHeight="1">
      <c r="A50" s="134" t="s">
        <v>211</v>
      </c>
      <c r="B50" s="149" t="s">
        <v>296</v>
      </c>
      <c r="C50" s="135">
        <v>200</v>
      </c>
      <c r="D50" s="82">
        <f>'Ведомственная 2018'!G292</f>
        <v>1700</v>
      </c>
    </row>
    <row r="51" spans="1:4" ht="15">
      <c r="A51" s="134" t="s">
        <v>356</v>
      </c>
      <c r="B51" s="149" t="s">
        <v>296</v>
      </c>
      <c r="C51" s="135">
        <v>300</v>
      </c>
      <c r="D51" s="82">
        <f>'Ведомственная 2018'!G293</f>
        <v>89578</v>
      </c>
    </row>
    <row r="52" spans="1:4" ht="30.75">
      <c r="A52" s="225" t="s">
        <v>333</v>
      </c>
      <c r="B52" s="149" t="s">
        <v>297</v>
      </c>
      <c r="C52" s="145"/>
      <c r="D52" s="237">
        <f>D54+D53</f>
        <v>165741</v>
      </c>
    </row>
    <row r="53" spans="1:4" ht="18.75" customHeight="1">
      <c r="A53" s="134" t="s">
        <v>211</v>
      </c>
      <c r="B53" s="149" t="s">
        <v>297</v>
      </c>
      <c r="C53" s="145">
        <v>200</v>
      </c>
      <c r="D53" s="82">
        <f>'Ведомственная 2018'!G295</f>
        <v>3100</v>
      </c>
    </row>
    <row r="54" spans="1:4" ht="15">
      <c r="A54" s="134" t="s">
        <v>356</v>
      </c>
      <c r="B54" s="149" t="s">
        <v>297</v>
      </c>
      <c r="C54" s="135">
        <v>300</v>
      </c>
      <c r="D54" s="82">
        <f>'Ведомственная 2018'!G296</f>
        <v>162641</v>
      </c>
    </row>
    <row r="55" spans="1:4" ht="15">
      <c r="A55" s="134" t="s">
        <v>348</v>
      </c>
      <c r="B55" s="149" t="s">
        <v>298</v>
      </c>
      <c r="C55" s="145"/>
      <c r="D55" s="237">
        <f>D56+D59</f>
        <v>5876303</v>
      </c>
    </row>
    <row r="56" spans="1:4" ht="15">
      <c r="A56" s="225" t="s">
        <v>19</v>
      </c>
      <c r="B56" s="149" t="s">
        <v>299</v>
      </c>
      <c r="C56" s="145"/>
      <c r="D56" s="237">
        <f>D57+D58</f>
        <v>4668197</v>
      </c>
    </row>
    <row r="57" spans="1:4" ht="18.75" customHeight="1">
      <c r="A57" s="134" t="s">
        <v>211</v>
      </c>
      <c r="B57" s="149" t="s">
        <v>299</v>
      </c>
      <c r="C57" s="135">
        <v>200</v>
      </c>
      <c r="D57" s="82">
        <f>'Ведомственная 2018'!G299</f>
        <v>86000</v>
      </c>
    </row>
    <row r="58" spans="1:4" ht="15">
      <c r="A58" s="134" t="s">
        <v>356</v>
      </c>
      <c r="B58" s="149" t="s">
        <v>299</v>
      </c>
      <c r="C58" s="135">
        <v>300</v>
      </c>
      <c r="D58" s="82">
        <f>'Ведомственная 2018'!G300</f>
        <v>4582197</v>
      </c>
    </row>
    <row r="59" spans="1:4" ht="15">
      <c r="A59" s="225" t="s">
        <v>60</v>
      </c>
      <c r="B59" s="149" t="s">
        <v>300</v>
      </c>
      <c r="C59" s="145"/>
      <c r="D59" s="82">
        <f>D60+D61</f>
        <v>1208106</v>
      </c>
    </row>
    <row r="60" spans="1:4" ht="18.75" customHeight="1">
      <c r="A60" s="134" t="s">
        <v>211</v>
      </c>
      <c r="B60" s="149" t="s">
        <v>300</v>
      </c>
      <c r="C60" s="135">
        <v>200</v>
      </c>
      <c r="D60" s="82">
        <f>'Ведомственная 2018'!G302</f>
        <v>26800</v>
      </c>
    </row>
    <row r="61" spans="1:4" ht="15">
      <c r="A61" s="134" t="s">
        <v>356</v>
      </c>
      <c r="B61" s="149" t="s">
        <v>300</v>
      </c>
      <c r="C61" s="135">
        <v>300</v>
      </c>
      <c r="D61" s="82">
        <f>'Ведомственная 2018'!G303</f>
        <v>1181306</v>
      </c>
    </row>
    <row r="62" spans="1:4" ht="15">
      <c r="A62" s="142" t="s">
        <v>346</v>
      </c>
      <c r="B62" s="201" t="s">
        <v>271</v>
      </c>
      <c r="C62" s="145"/>
      <c r="D62" s="237">
        <f>D63</f>
        <v>626518.33</v>
      </c>
    </row>
    <row r="63" spans="1:4" ht="15">
      <c r="A63" s="134" t="s">
        <v>356</v>
      </c>
      <c r="B63" s="201" t="s">
        <v>271</v>
      </c>
      <c r="C63" s="150">
        <v>300</v>
      </c>
      <c r="D63" s="82">
        <f>'Ведомственная 2018'!G247</f>
        <v>626518.33</v>
      </c>
    </row>
    <row r="64" spans="1:4" ht="30.75">
      <c r="A64" s="126" t="s">
        <v>241</v>
      </c>
      <c r="B64" s="205" t="s">
        <v>600</v>
      </c>
      <c r="C64" s="150"/>
      <c r="D64" s="78">
        <f>D65</f>
        <v>40000</v>
      </c>
    </row>
    <row r="65" spans="1:4" ht="15">
      <c r="A65" s="143" t="s">
        <v>242</v>
      </c>
      <c r="B65" s="149" t="s">
        <v>338</v>
      </c>
      <c r="C65" s="145"/>
      <c r="D65" s="82">
        <f>D66</f>
        <v>40000</v>
      </c>
    </row>
    <row r="66" spans="1:4" ht="18.75" customHeight="1">
      <c r="A66" s="134" t="s">
        <v>211</v>
      </c>
      <c r="B66" s="149" t="s">
        <v>338</v>
      </c>
      <c r="C66" s="150">
        <v>200</v>
      </c>
      <c r="D66" s="82">
        <f>'Ведомственная 2018'!G61</f>
        <v>40000</v>
      </c>
    </row>
    <row r="67" spans="1:4" ht="46.5">
      <c r="A67" s="204" t="s">
        <v>433</v>
      </c>
      <c r="B67" s="131" t="s">
        <v>576</v>
      </c>
      <c r="C67" s="145"/>
      <c r="D67" s="235">
        <f>D68+D71+D74+D77</f>
        <v>4951344</v>
      </c>
    </row>
    <row r="68" spans="1:4" ht="46.5">
      <c r="A68" s="126" t="s">
        <v>272</v>
      </c>
      <c r="B68" s="131" t="s">
        <v>637</v>
      </c>
      <c r="C68" s="145"/>
      <c r="D68" s="235">
        <f>D69</f>
        <v>3951744</v>
      </c>
    </row>
    <row r="69" spans="1:4" ht="30.75">
      <c r="A69" s="225" t="s">
        <v>227</v>
      </c>
      <c r="B69" s="149" t="s">
        <v>273</v>
      </c>
      <c r="C69" s="145"/>
      <c r="D69" s="237">
        <f>D70</f>
        <v>3951744</v>
      </c>
    </row>
    <row r="70" spans="1:4" ht="15">
      <c r="A70" s="134" t="s">
        <v>356</v>
      </c>
      <c r="B70" s="149" t="s">
        <v>273</v>
      </c>
      <c r="C70" s="150">
        <v>300</v>
      </c>
      <c r="D70" s="82">
        <f>'Ведомственная 2018'!G253</f>
        <v>3951744</v>
      </c>
    </row>
    <row r="71" spans="1:4" ht="46.5">
      <c r="A71" s="126" t="s">
        <v>290</v>
      </c>
      <c r="B71" s="147" t="s">
        <v>601</v>
      </c>
      <c r="C71" s="150"/>
      <c r="D71" s="235">
        <f>D72</f>
        <v>7000</v>
      </c>
    </row>
    <row r="72" spans="1:4" ht="15">
      <c r="A72" s="143" t="s">
        <v>242</v>
      </c>
      <c r="B72" s="149" t="s">
        <v>246</v>
      </c>
      <c r="C72" s="145"/>
      <c r="D72" s="237">
        <f>D73</f>
        <v>7000</v>
      </c>
    </row>
    <row r="73" spans="1:4" ht="18.75" customHeight="1">
      <c r="A73" s="134" t="s">
        <v>211</v>
      </c>
      <c r="B73" s="149" t="s">
        <v>246</v>
      </c>
      <c r="C73" s="150">
        <v>200</v>
      </c>
      <c r="D73" s="82">
        <f>'Ведомственная 2018'!G68</f>
        <v>7000</v>
      </c>
    </row>
    <row r="74" spans="1:4" ht="30.75">
      <c r="A74" s="144" t="s">
        <v>245</v>
      </c>
      <c r="B74" s="147" t="s">
        <v>602</v>
      </c>
      <c r="C74" s="150"/>
      <c r="D74" s="78">
        <f>D75</f>
        <v>116000</v>
      </c>
    </row>
    <row r="75" spans="1:4" ht="15">
      <c r="A75" s="143" t="s">
        <v>242</v>
      </c>
      <c r="B75" s="149" t="s">
        <v>247</v>
      </c>
      <c r="C75" s="145"/>
      <c r="D75" s="237">
        <f>D76</f>
        <v>116000</v>
      </c>
    </row>
    <row r="76" spans="1:4" ht="18.75" customHeight="1">
      <c r="A76" s="134" t="s">
        <v>211</v>
      </c>
      <c r="B76" s="149" t="s">
        <v>247</v>
      </c>
      <c r="C76" s="145">
        <v>200</v>
      </c>
      <c r="D76" s="82">
        <f>'Ведомственная 2018'!G71</f>
        <v>116000</v>
      </c>
    </row>
    <row r="77" spans="1:4" ht="46.5">
      <c r="A77" s="144" t="s">
        <v>243</v>
      </c>
      <c r="B77" s="147" t="s">
        <v>603</v>
      </c>
      <c r="C77" s="145"/>
      <c r="D77" s="235">
        <f>D78</f>
        <v>876600</v>
      </c>
    </row>
    <row r="78" spans="1:4" ht="30.75">
      <c r="A78" s="134" t="s">
        <v>0</v>
      </c>
      <c r="B78" s="149" t="s">
        <v>244</v>
      </c>
      <c r="C78" s="145"/>
      <c r="D78" s="237">
        <f>D79</f>
        <v>876600</v>
      </c>
    </row>
    <row r="79" spans="1:4" ht="46.5">
      <c r="A79" s="134" t="s">
        <v>58</v>
      </c>
      <c r="B79" s="149" t="s">
        <v>244</v>
      </c>
      <c r="C79" s="145">
        <v>100</v>
      </c>
      <c r="D79" s="82">
        <f>'Ведомственная 2018'!G65</f>
        <v>876600</v>
      </c>
    </row>
    <row r="80" spans="1:4" ht="30.75">
      <c r="A80" s="204" t="s">
        <v>511</v>
      </c>
      <c r="B80" s="136" t="s">
        <v>570</v>
      </c>
      <c r="C80" s="146"/>
      <c r="D80" s="235">
        <f>D81+D90+D125</f>
        <v>238443409.74</v>
      </c>
    </row>
    <row r="81" spans="1:4" ht="46.5">
      <c r="A81" s="207" t="s">
        <v>512</v>
      </c>
      <c r="B81" s="131" t="s">
        <v>582</v>
      </c>
      <c r="C81" s="146"/>
      <c r="D81" s="235">
        <f>D82+D87</f>
        <v>4858317.52</v>
      </c>
    </row>
    <row r="82" spans="1:4" ht="50.25" customHeight="1">
      <c r="A82" s="144" t="s">
        <v>457</v>
      </c>
      <c r="B82" s="131" t="s">
        <v>628</v>
      </c>
      <c r="C82" s="146"/>
      <c r="D82" s="235">
        <f>D83</f>
        <v>4833981.52</v>
      </c>
    </row>
    <row r="83" spans="1:4" ht="15">
      <c r="A83" s="134" t="s">
        <v>218</v>
      </c>
      <c r="B83" s="149" t="s">
        <v>320</v>
      </c>
      <c r="C83" s="145"/>
      <c r="D83" s="235">
        <f>D84+D85+D86</f>
        <v>4833981.52</v>
      </c>
    </row>
    <row r="84" spans="1:4" ht="46.5">
      <c r="A84" s="134" t="s">
        <v>58</v>
      </c>
      <c r="B84" s="149" t="s">
        <v>320</v>
      </c>
      <c r="C84" s="150">
        <v>100</v>
      </c>
      <c r="D84" s="82">
        <f>'Ведомственная 2018'!G389</f>
        <v>4475615.52</v>
      </c>
    </row>
    <row r="85" spans="1:4" ht="19.5" customHeight="1">
      <c r="A85" s="134" t="s">
        <v>211</v>
      </c>
      <c r="B85" s="149" t="s">
        <v>320</v>
      </c>
      <c r="C85" s="150">
        <v>200</v>
      </c>
      <c r="D85" s="82">
        <f>'Ведомственная 2018'!G390</f>
        <v>351962</v>
      </c>
    </row>
    <row r="86" spans="1:4" ht="15">
      <c r="A86" s="134" t="s">
        <v>335</v>
      </c>
      <c r="B86" s="149" t="s">
        <v>320</v>
      </c>
      <c r="C86" s="150">
        <v>800</v>
      </c>
      <c r="D86" s="82">
        <f>'Ведомственная 2018'!G391</f>
        <v>6404</v>
      </c>
    </row>
    <row r="87" spans="1:4" ht="30.75">
      <c r="A87" s="144" t="s">
        <v>319</v>
      </c>
      <c r="B87" s="147" t="s">
        <v>629</v>
      </c>
      <c r="C87" s="150"/>
      <c r="D87" s="235">
        <f>D88</f>
        <v>24336</v>
      </c>
    </row>
    <row r="88" spans="1:4" ht="30.75">
      <c r="A88" s="211" t="s">
        <v>500</v>
      </c>
      <c r="B88" s="149" t="s">
        <v>321</v>
      </c>
      <c r="C88" s="145"/>
      <c r="D88" s="237">
        <f>D89</f>
        <v>24336</v>
      </c>
    </row>
    <row r="89" spans="1:4" ht="46.5">
      <c r="A89" s="134" t="s">
        <v>58</v>
      </c>
      <c r="B89" s="149" t="s">
        <v>321</v>
      </c>
      <c r="C89" s="150">
        <v>100</v>
      </c>
      <c r="D89" s="82">
        <f>'Ведомственная 2018'!G394</f>
        <v>24336</v>
      </c>
    </row>
    <row r="90" spans="1:4" ht="46.5">
      <c r="A90" s="204" t="s">
        <v>451</v>
      </c>
      <c r="B90" s="131" t="s">
        <v>578</v>
      </c>
      <c r="C90" s="146"/>
      <c r="D90" s="235">
        <f>D91+D98+D107+D111+D118</f>
        <v>229617529.55</v>
      </c>
    </row>
    <row r="91" spans="1:4" ht="15">
      <c r="A91" s="144" t="s">
        <v>304</v>
      </c>
      <c r="B91" s="131" t="s">
        <v>620</v>
      </c>
      <c r="C91" s="146"/>
      <c r="D91" s="235">
        <f>D92+D94+D96</f>
        <v>11040447.629999999</v>
      </c>
    </row>
    <row r="92" spans="1:4" ht="15">
      <c r="A92" s="126" t="s">
        <v>44</v>
      </c>
      <c r="B92" s="147" t="s">
        <v>322</v>
      </c>
      <c r="C92" s="146"/>
      <c r="D92" s="235">
        <f>D93</f>
        <v>356931</v>
      </c>
    </row>
    <row r="93" spans="1:4" ht="15">
      <c r="A93" s="134" t="s">
        <v>356</v>
      </c>
      <c r="B93" s="149" t="s">
        <v>322</v>
      </c>
      <c r="C93" s="150">
        <v>300</v>
      </c>
      <c r="D93" s="82">
        <f>'Ведомственная 2018'!G408</f>
        <v>356931</v>
      </c>
    </row>
    <row r="94" spans="1:4" ht="78">
      <c r="A94" s="226" t="s">
        <v>282</v>
      </c>
      <c r="B94" s="147" t="s">
        <v>305</v>
      </c>
      <c r="C94" s="146"/>
      <c r="D94" s="235">
        <f>D95</f>
        <v>5039860</v>
      </c>
    </row>
    <row r="95" spans="1:4" ht="30.75">
      <c r="A95" s="134" t="s">
        <v>59</v>
      </c>
      <c r="B95" s="149" t="s">
        <v>305</v>
      </c>
      <c r="C95" s="150">
        <v>600</v>
      </c>
      <c r="D95" s="82">
        <f>'Ведомственная 2018'!G338</f>
        <v>5039860</v>
      </c>
    </row>
    <row r="96" spans="1:4" ht="18.75" customHeight="1">
      <c r="A96" s="126" t="s">
        <v>218</v>
      </c>
      <c r="B96" s="205" t="s">
        <v>306</v>
      </c>
      <c r="C96" s="146"/>
      <c r="D96" s="78">
        <f>D97</f>
        <v>5643656.63</v>
      </c>
    </row>
    <row r="97" spans="1:4" ht="30.75">
      <c r="A97" s="134" t="s">
        <v>59</v>
      </c>
      <c r="B97" s="201" t="s">
        <v>306</v>
      </c>
      <c r="C97" s="150">
        <v>600</v>
      </c>
      <c r="D97" s="82">
        <f>'Ведомственная 2018'!G340</f>
        <v>5643656.63</v>
      </c>
    </row>
    <row r="98" spans="1:4" ht="15">
      <c r="A98" s="144" t="s">
        <v>307</v>
      </c>
      <c r="B98" s="205" t="s">
        <v>621</v>
      </c>
      <c r="C98" s="150"/>
      <c r="D98" s="78">
        <f>D99+D101+D103+D105</f>
        <v>205063513.92000002</v>
      </c>
    </row>
    <row r="99" spans="1:4" ht="78">
      <c r="A99" s="226" t="s">
        <v>208</v>
      </c>
      <c r="B99" s="147" t="s">
        <v>308</v>
      </c>
      <c r="C99" s="146"/>
      <c r="D99" s="235">
        <f>D100</f>
        <v>175080776</v>
      </c>
    </row>
    <row r="100" spans="1:4" ht="30.75">
      <c r="A100" s="134" t="s">
        <v>59</v>
      </c>
      <c r="B100" s="149" t="s">
        <v>308</v>
      </c>
      <c r="C100" s="150">
        <v>600</v>
      </c>
      <c r="D100" s="82">
        <f>'Ведомственная 2018'!G346</f>
        <v>175080776</v>
      </c>
    </row>
    <row r="101" spans="1:4" ht="15">
      <c r="A101" s="126" t="s">
        <v>221</v>
      </c>
      <c r="B101" s="147" t="s">
        <v>309</v>
      </c>
      <c r="C101" s="146"/>
      <c r="D101" s="78">
        <f>D102</f>
        <v>1061051</v>
      </c>
    </row>
    <row r="102" spans="1:4" ht="30.75">
      <c r="A102" s="134" t="s">
        <v>59</v>
      </c>
      <c r="B102" s="149" t="s">
        <v>309</v>
      </c>
      <c r="C102" s="150">
        <v>600</v>
      </c>
      <c r="D102" s="82">
        <f>'Ведомственная 2018'!G348</f>
        <v>1061051</v>
      </c>
    </row>
    <row r="103" spans="1:4" ht="18.75" customHeight="1">
      <c r="A103" s="126" t="s">
        <v>218</v>
      </c>
      <c r="B103" s="205" t="s">
        <v>310</v>
      </c>
      <c r="C103" s="146"/>
      <c r="D103" s="78">
        <f>D104</f>
        <v>28845186.92</v>
      </c>
    </row>
    <row r="104" spans="1:4" ht="30.75">
      <c r="A104" s="134" t="s">
        <v>59</v>
      </c>
      <c r="B104" s="201" t="s">
        <v>310</v>
      </c>
      <c r="C104" s="150">
        <v>600</v>
      </c>
      <c r="D104" s="82">
        <f>'Ведомственная 2018'!G350</f>
        <v>28845186.92</v>
      </c>
    </row>
    <row r="105" spans="1:4" ht="15">
      <c r="A105" s="126" t="s">
        <v>5</v>
      </c>
      <c r="B105" s="128" t="s">
        <v>6</v>
      </c>
      <c r="C105" s="139"/>
      <c r="D105" s="78">
        <f>D106</f>
        <v>76500</v>
      </c>
    </row>
    <row r="106" spans="1:4" ht="30.75">
      <c r="A106" s="134" t="s">
        <v>59</v>
      </c>
      <c r="B106" s="125" t="s">
        <v>6</v>
      </c>
      <c r="C106" s="135">
        <v>600</v>
      </c>
      <c r="D106" s="82">
        <f>'Ведомственная 2018'!G352</f>
        <v>76500</v>
      </c>
    </row>
    <row r="107" spans="1:4" ht="30.75">
      <c r="A107" s="144" t="s">
        <v>311</v>
      </c>
      <c r="B107" s="147" t="s">
        <v>636</v>
      </c>
      <c r="C107" s="150"/>
      <c r="D107" s="78">
        <f>D108</f>
        <v>8435385</v>
      </c>
    </row>
    <row r="108" spans="1:4" ht="62.25">
      <c r="A108" s="226" t="s">
        <v>31</v>
      </c>
      <c r="B108" s="147" t="s">
        <v>312</v>
      </c>
      <c r="C108" s="146"/>
      <c r="D108" s="235">
        <f>D109+D110</f>
        <v>8435385</v>
      </c>
    </row>
    <row r="109" spans="1:4" ht="18.75" customHeight="1">
      <c r="A109" s="134" t="s">
        <v>211</v>
      </c>
      <c r="B109" s="149" t="s">
        <v>312</v>
      </c>
      <c r="C109" s="150">
        <v>200</v>
      </c>
      <c r="D109" s="82">
        <f>'Ведомственная 2018'!G401</f>
        <v>88.33999999999992</v>
      </c>
    </row>
    <row r="110" spans="1:4" ht="15">
      <c r="A110" s="134" t="s">
        <v>356</v>
      </c>
      <c r="B110" s="149" t="s">
        <v>312</v>
      </c>
      <c r="C110" s="150">
        <v>300</v>
      </c>
      <c r="D110" s="82">
        <f>'Ведомственная 2018'!G402</f>
        <v>8435296.66</v>
      </c>
    </row>
    <row r="111" spans="1:4" ht="15">
      <c r="A111" s="144" t="s">
        <v>313</v>
      </c>
      <c r="B111" s="147" t="s">
        <v>622</v>
      </c>
      <c r="C111" s="150"/>
      <c r="D111" s="78">
        <f>D112+D114+D116</f>
        <v>2486207</v>
      </c>
    </row>
    <row r="112" spans="1:4" ht="62.25">
      <c r="A112" s="144" t="s">
        <v>729</v>
      </c>
      <c r="B112" s="131" t="s">
        <v>728</v>
      </c>
      <c r="C112" s="139"/>
      <c r="D112" s="78">
        <f>D113</f>
        <v>241972</v>
      </c>
    </row>
    <row r="113" spans="1:4" ht="30.75">
      <c r="A113" s="134" t="s">
        <v>59</v>
      </c>
      <c r="B113" s="133" t="s">
        <v>728</v>
      </c>
      <c r="C113" s="135">
        <v>600</v>
      </c>
      <c r="D113" s="82">
        <f>'Ведомственная 2018'!G355</f>
        <v>241972</v>
      </c>
    </row>
    <row r="114" spans="1:4" ht="46.5">
      <c r="A114" s="144" t="s">
        <v>646</v>
      </c>
      <c r="B114" s="147" t="s">
        <v>15</v>
      </c>
      <c r="C114" s="150"/>
      <c r="D114" s="78">
        <f>D115</f>
        <v>2159451</v>
      </c>
    </row>
    <row r="115" spans="1:4" ht="30.75">
      <c r="A115" s="134" t="s">
        <v>59</v>
      </c>
      <c r="B115" s="149" t="s">
        <v>15</v>
      </c>
      <c r="C115" s="150">
        <v>600</v>
      </c>
      <c r="D115" s="82">
        <f>'Ведомственная 2018'!G357</f>
        <v>2159451</v>
      </c>
    </row>
    <row r="116" spans="1:4" ht="30.75">
      <c r="A116" s="126" t="s">
        <v>783</v>
      </c>
      <c r="B116" s="131" t="s">
        <v>782</v>
      </c>
      <c r="C116" s="139"/>
      <c r="D116" s="78">
        <f>D117</f>
        <v>84784</v>
      </c>
    </row>
    <row r="117" spans="1:4" ht="30.75">
      <c r="A117" s="134" t="s">
        <v>59</v>
      </c>
      <c r="B117" s="133" t="s">
        <v>782</v>
      </c>
      <c r="C117" s="135">
        <v>600</v>
      </c>
      <c r="D117" s="82">
        <f>'Ведомственная 2018'!G359</f>
        <v>84784</v>
      </c>
    </row>
    <row r="118" spans="1:4" ht="15">
      <c r="A118" s="144" t="s">
        <v>314</v>
      </c>
      <c r="B118" s="147" t="s">
        <v>623</v>
      </c>
      <c r="C118" s="150"/>
      <c r="D118" s="78">
        <f>D119+D121+D123</f>
        <v>2591976</v>
      </c>
    </row>
    <row r="119" spans="1:4" ht="30.75">
      <c r="A119" s="144" t="s">
        <v>731</v>
      </c>
      <c r="B119" s="131" t="s">
        <v>730</v>
      </c>
      <c r="C119" s="139"/>
      <c r="D119" s="78">
        <f>D120</f>
        <v>357211</v>
      </c>
    </row>
    <row r="120" spans="1:4" ht="30.75">
      <c r="A120" s="134" t="s">
        <v>59</v>
      </c>
      <c r="B120" s="133" t="s">
        <v>730</v>
      </c>
      <c r="C120" s="145">
        <v>600</v>
      </c>
      <c r="D120" s="82">
        <f>'Ведомственная 2018'!G362</f>
        <v>357211</v>
      </c>
    </row>
    <row r="121" spans="1:4" ht="30.75">
      <c r="A121" s="144" t="s">
        <v>315</v>
      </c>
      <c r="B121" s="131" t="s">
        <v>316</v>
      </c>
      <c r="C121" s="146"/>
      <c r="D121" s="235">
        <f>D122</f>
        <v>2156362</v>
      </c>
    </row>
    <row r="122" spans="1:4" ht="30.75">
      <c r="A122" s="134" t="s">
        <v>59</v>
      </c>
      <c r="B122" s="133" t="s">
        <v>316</v>
      </c>
      <c r="C122" s="145">
        <v>600</v>
      </c>
      <c r="D122" s="82">
        <f>'Ведомственная 2018'!G364</f>
        <v>2156362</v>
      </c>
    </row>
    <row r="123" spans="1:4" ht="30.75">
      <c r="A123" s="126" t="s">
        <v>781</v>
      </c>
      <c r="B123" s="133" t="s">
        <v>780</v>
      </c>
      <c r="C123" s="146"/>
      <c r="D123" s="78">
        <f>D124</f>
        <v>78403</v>
      </c>
    </row>
    <row r="124" spans="1:4" ht="30.75">
      <c r="A124" s="134" t="s">
        <v>59</v>
      </c>
      <c r="B124" s="133" t="s">
        <v>780</v>
      </c>
      <c r="C124" s="145">
        <v>600</v>
      </c>
      <c r="D124" s="82">
        <f>'Ведомственная 2018'!G366</f>
        <v>78403</v>
      </c>
    </row>
    <row r="125" spans="1:4" ht="46.5">
      <c r="A125" s="207" t="s">
        <v>452</v>
      </c>
      <c r="B125" s="131" t="s">
        <v>585</v>
      </c>
      <c r="C125" s="146"/>
      <c r="D125" s="235">
        <f>D126</f>
        <v>3967562.67</v>
      </c>
    </row>
    <row r="126" spans="1:4" ht="30.75">
      <c r="A126" s="207" t="s">
        <v>317</v>
      </c>
      <c r="B126" s="131" t="s">
        <v>624</v>
      </c>
      <c r="C126" s="146"/>
      <c r="D126" s="235">
        <f>D127</f>
        <v>3967562.67</v>
      </c>
    </row>
    <row r="127" spans="1:4" ht="15">
      <c r="A127" s="134" t="s">
        <v>218</v>
      </c>
      <c r="B127" s="205" t="s">
        <v>318</v>
      </c>
      <c r="C127" s="146"/>
      <c r="D127" s="235">
        <f>D128+D129</f>
        <v>3967562.67</v>
      </c>
    </row>
    <row r="128" spans="1:4" ht="46.5">
      <c r="A128" s="134" t="s">
        <v>58</v>
      </c>
      <c r="B128" s="201" t="s">
        <v>318</v>
      </c>
      <c r="C128" s="150">
        <v>100</v>
      </c>
      <c r="D128" s="82">
        <f>'Ведомственная 2018'!G372</f>
        <v>3841737.67</v>
      </c>
    </row>
    <row r="129" spans="1:4" ht="18.75" customHeight="1">
      <c r="A129" s="134" t="s">
        <v>211</v>
      </c>
      <c r="B129" s="201" t="s">
        <v>318</v>
      </c>
      <c r="C129" s="150">
        <v>200</v>
      </c>
      <c r="D129" s="82">
        <f>'Ведомственная 2018'!G373</f>
        <v>125825</v>
      </c>
    </row>
    <row r="130" spans="1:4" ht="30.75">
      <c r="A130" s="126" t="s">
        <v>434</v>
      </c>
      <c r="B130" s="136" t="s">
        <v>560</v>
      </c>
      <c r="C130" s="146"/>
      <c r="D130" s="78">
        <f>D131</f>
        <v>188500</v>
      </c>
    </row>
    <row r="131" spans="1:4" ht="53.25" customHeight="1">
      <c r="A131" s="126" t="s">
        <v>435</v>
      </c>
      <c r="B131" s="131" t="s">
        <v>598</v>
      </c>
      <c r="C131" s="146"/>
      <c r="D131" s="78">
        <f>D132</f>
        <v>188500</v>
      </c>
    </row>
    <row r="132" spans="1:4" ht="46.5">
      <c r="A132" s="126" t="s">
        <v>167</v>
      </c>
      <c r="B132" s="131" t="s">
        <v>604</v>
      </c>
      <c r="C132" s="146"/>
      <c r="D132" s="78">
        <f>D133+D135</f>
        <v>188500</v>
      </c>
    </row>
    <row r="133" spans="1:4" ht="15">
      <c r="A133" s="134" t="s">
        <v>395</v>
      </c>
      <c r="B133" s="133" t="s">
        <v>396</v>
      </c>
      <c r="C133" s="145"/>
      <c r="D133" s="82">
        <f>D134</f>
        <v>40000</v>
      </c>
    </row>
    <row r="134" spans="1:4" ht="18.75" customHeight="1">
      <c r="A134" s="134" t="s">
        <v>211</v>
      </c>
      <c r="B134" s="133" t="s">
        <v>396</v>
      </c>
      <c r="C134" s="145">
        <v>200</v>
      </c>
      <c r="D134" s="82">
        <f>'Ведомственная 2018'!G76</f>
        <v>40000</v>
      </c>
    </row>
    <row r="135" spans="1:4" ht="15">
      <c r="A135" s="134" t="s">
        <v>168</v>
      </c>
      <c r="B135" s="133" t="s">
        <v>169</v>
      </c>
      <c r="C135" s="145"/>
      <c r="D135" s="82">
        <f>D136</f>
        <v>148500</v>
      </c>
    </row>
    <row r="136" spans="1:4" ht="18.75" customHeight="1">
      <c r="A136" s="134" t="s">
        <v>211</v>
      </c>
      <c r="B136" s="133" t="s">
        <v>169</v>
      </c>
      <c r="C136" s="145">
        <v>200</v>
      </c>
      <c r="D136" s="82">
        <f>'Ведомственная 2018'!G78</f>
        <v>148500</v>
      </c>
    </row>
    <row r="137" spans="1:4" ht="37.5" customHeight="1">
      <c r="A137" s="169" t="s">
        <v>768</v>
      </c>
      <c r="B137" s="136" t="s">
        <v>772</v>
      </c>
      <c r="C137" s="145"/>
      <c r="D137" s="78">
        <f>D138</f>
        <v>206750</v>
      </c>
    </row>
    <row r="138" spans="1:4" ht="50.25" customHeight="1">
      <c r="A138" s="169" t="s">
        <v>769</v>
      </c>
      <c r="B138" s="136" t="s">
        <v>773</v>
      </c>
      <c r="C138" s="145"/>
      <c r="D138" s="78">
        <f>D139</f>
        <v>206750</v>
      </c>
    </row>
    <row r="139" spans="1:4" ht="18.75" customHeight="1">
      <c r="A139" s="169" t="s">
        <v>767</v>
      </c>
      <c r="B139" s="136" t="s">
        <v>774</v>
      </c>
      <c r="C139" s="145"/>
      <c r="D139" s="78">
        <f>D140+D142</f>
        <v>206750</v>
      </c>
    </row>
    <row r="140" spans="1:4" ht="33.75" customHeight="1">
      <c r="A140" s="169" t="s">
        <v>779</v>
      </c>
      <c r="B140" s="156" t="s">
        <v>778</v>
      </c>
      <c r="C140" s="145"/>
      <c r="D140" s="78">
        <f>D141</f>
        <v>196000</v>
      </c>
    </row>
    <row r="141" spans="1:4" ht="18.75" customHeight="1">
      <c r="A141" s="244" t="s">
        <v>355</v>
      </c>
      <c r="B141" s="156" t="s">
        <v>778</v>
      </c>
      <c r="C141" s="170" t="s">
        <v>662</v>
      </c>
      <c r="D141" s="82">
        <f>'Ведомственная 2018'!G184</f>
        <v>196000</v>
      </c>
    </row>
    <row r="142" spans="1:4" ht="37.5" customHeight="1">
      <c r="A142" s="169" t="s">
        <v>770</v>
      </c>
      <c r="B142" s="136" t="s">
        <v>771</v>
      </c>
      <c r="C142" s="171"/>
      <c r="D142" s="78">
        <f>D143</f>
        <v>10750</v>
      </c>
    </row>
    <row r="143" spans="1:4" ht="18.75" customHeight="1">
      <c r="A143" s="244" t="s">
        <v>355</v>
      </c>
      <c r="B143" s="156" t="s">
        <v>771</v>
      </c>
      <c r="C143" s="170" t="s">
        <v>662</v>
      </c>
      <c r="D143" s="82">
        <f>'Ведомственная 2018'!G186</f>
        <v>10750</v>
      </c>
    </row>
    <row r="144" spans="1:4" ht="48.75" customHeight="1">
      <c r="A144" s="169" t="s">
        <v>658</v>
      </c>
      <c r="B144" s="136" t="s">
        <v>680</v>
      </c>
      <c r="C144" s="145"/>
      <c r="D144" s="78">
        <f>D145</f>
        <v>17765966</v>
      </c>
    </row>
    <row r="145" spans="1:4" ht="67.5" customHeight="1">
      <c r="A145" s="169" t="s">
        <v>659</v>
      </c>
      <c r="B145" s="136" t="s">
        <v>681</v>
      </c>
      <c r="C145" s="145"/>
      <c r="D145" s="78">
        <f>D146+D153</f>
        <v>17765966</v>
      </c>
    </row>
    <row r="146" spans="1:4" ht="50.25" customHeight="1">
      <c r="A146" s="169" t="s">
        <v>679</v>
      </c>
      <c r="B146" s="136" t="s">
        <v>686</v>
      </c>
      <c r="C146" s="145"/>
      <c r="D146" s="78">
        <f>D147+D149+D151</f>
        <v>1135217</v>
      </c>
    </row>
    <row r="147" spans="1:4" ht="34.5" customHeight="1">
      <c r="A147" s="169" t="s">
        <v>725</v>
      </c>
      <c r="B147" s="136" t="s">
        <v>724</v>
      </c>
      <c r="C147" s="145"/>
      <c r="D147" s="78">
        <f>D148</f>
        <v>710652</v>
      </c>
    </row>
    <row r="148" spans="1:4" ht="21" customHeight="1">
      <c r="A148" s="244" t="s">
        <v>355</v>
      </c>
      <c r="B148" s="156" t="s">
        <v>724</v>
      </c>
      <c r="C148" s="170" t="s">
        <v>662</v>
      </c>
      <c r="D148" s="82">
        <f>'Ведомственная 2018'!G173</f>
        <v>710652</v>
      </c>
    </row>
    <row r="149" spans="1:4" ht="35.25" customHeight="1">
      <c r="A149" s="169" t="s">
        <v>687</v>
      </c>
      <c r="B149" s="136" t="s">
        <v>688</v>
      </c>
      <c r="C149" s="171"/>
      <c r="D149" s="78">
        <f>D150</f>
        <v>304565</v>
      </c>
    </row>
    <row r="150" spans="1:4" ht="18.75" customHeight="1">
      <c r="A150" s="244" t="s">
        <v>355</v>
      </c>
      <c r="B150" s="156" t="s">
        <v>688</v>
      </c>
      <c r="C150" s="170" t="s">
        <v>662</v>
      </c>
      <c r="D150" s="82">
        <f>'Ведомственная 2018'!G175</f>
        <v>304565</v>
      </c>
    </row>
    <row r="151" spans="1:4" ht="37.5" customHeight="1">
      <c r="A151" s="242" t="s">
        <v>735</v>
      </c>
      <c r="B151" s="136" t="s">
        <v>734</v>
      </c>
      <c r="C151" s="171"/>
      <c r="D151" s="78">
        <f>D152</f>
        <v>120000</v>
      </c>
    </row>
    <row r="152" spans="1:4" ht="18.75" customHeight="1">
      <c r="A152" s="143" t="s">
        <v>355</v>
      </c>
      <c r="B152" s="156" t="s">
        <v>734</v>
      </c>
      <c r="C152" s="170" t="s">
        <v>662</v>
      </c>
      <c r="D152" s="82">
        <f>'Ведомственная 2018'!G177</f>
        <v>120000</v>
      </c>
    </row>
    <row r="153" spans="1:4" ht="33" customHeight="1">
      <c r="A153" s="169" t="s">
        <v>657</v>
      </c>
      <c r="B153" s="136" t="s">
        <v>682</v>
      </c>
      <c r="C153" s="145"/>
      <c r="D153" s="78">
        <f>D154+D156</f>
        <v>16630749</v>
      </c>
    </row>
    <row r="154" spans="1:4" ht="33" customHeight="1">
      <c r="A154" s="169" t="s">
        <v>715</v>
      </c>
      <c r="B154" s="136" t="s">
        <v>714</v>
      </c>
      <c r="C154" s="145"/>
      <c r="D154" s="78">
        <f>D155</f>
        <v>15723555</v>
      </c>
    </row>
    <row r="155" spans="1:4" ht="18.75" customHeight="1">
      <c r="A155" s="143" t="s">
        <v>355</v>
      </c>
      <c r="B155" s="156" t="s">
        <v>714</v>
      </c>
      <c r="C155" s="170" t="s">
        <v>662</v>
      </c>
      <c r="D155" s="82">
        <f>'Ведомственная 2018'!G191</f>
        <v>15723555</v>
      </c>
    </row>
    <row r="156" spans="1:4" ht="35.25" customHeight="1">
      <c r="A156" s="169" t="s">
        <v>660</v>
      </c>
      <c r="B156" s="136" t="s">
        <v>661</v>
      </c>
      <c r="C156" s="171"/>
      <c r="D156" s="78">
        <f>D157</f>
        <v>907194</v>
      </c>
    </row>
    <row r="157" spans="1:4" ht="18.75" customHeight="1">
      <c r="A157" s="143" t="s">
        <v>355</v>
      </c>
      <c r="B157" s="156" t="s">
        <v>661</v>
      </c>
      <c r="C157" s="170" t="s">
        <v>662</v>
      </c>
      <c r="D157" s="82">
        <f>'Ведомственная 2018'!G193</f>
        <v>907194</v>
      </c>
    </row>
    <row r="158" spans="1:4" ht="46.5">
      <c r="A158" s="207" t="s">
        <v>513</v>
      </c>
      <c r="B158" s="136" t="s">
        <v>571</v>
      </c>
      <c r="C158" s="146"/>
      <c r="D158" s="235">
        <f>D159+D167+D174</f>
        <v>2305189</v>
      </c>
    </row>
    <row r="159" spans="1:4" ht="62.25">
      <c r="A159" s="126" t="s">
        <v>454</v>
      </c>
      <c r="B159" s="147" t="s">
        <v>584</v>
      </c>
      <c r="C159" s="146"/>
      <c r="D159" s="235">
        <f>D160+D164</f>
        <v>140000</v>
      </c>
    </row>
    <row r="160" spans="1:4" ht="30.75">
      <c r="A160" s="144" t="s">
        <v>263</v>
      </c>
      <c r="B160" s="147" t="s">
        <v>625</v>
      </c>
      <c r="C160" s="146"/>
      <c r="D160" s="235">
        <f>D161</f>
        <v>93000</v>
      </c>
    </row>
    <row r="161" spans="1:4" ht="15">
      <c r="A161" s="134" t="s">
        <v>25</v>
      </c>
      <c r="B161" s="149" t="s">
        <v>264</v>
      </c>
      <c r="C161" s="145"/>
      <c r="D161" s="237">
        <f>D162+D163</f>
        <v>93000</v>
      </c>
    </row>
    <row r="162" spans="1:4" ht="18.75" customHeight="1">
      <c r="A162" s="134" t="s">
        <v>211</v>
      </c>
      <c r="B162" s="149" t="s">
        <v>264</v>
      </c>
      <c r="C162" s="150">
        <v>200</v>
      </c>
      <c r="D162" s="82">
        <f>'Ведомственная 2018'!G215</f>
        <v>21000</v>
      </c>
    </row>
    <row r="163" spans="1:4" ht="15">
      <c r="A163" s="134" t="s">
        <v>356</v>
      </c>
      <c r="B163" s="149" t="s">
        <v>264</v>
      </c>
      <c r="C163" s="135">
        <v>300</v>
      </c>
      <c r="D163" s="82">
        <f>'Ведомственная 2018'!G216</f>
        <v>72000</v>
      </c>
    </row>
    <row r="164" spans="1:4" ht="46.5">
      <c r="A164" s="144" t="s">
        <v>501</v>
      </c>
      <c r="B164" s="147" t="s">
        <v>626</v>
      </c>
      <c r="C164" s="135"/>
      <c r="D164" s="78">
        <f>D165</f>
        <v>47000</v>
      </c>
    </row>
    <row r="165" spans="1:4" ht="15">
      <c r="A165" s="134" t="s">
        <v>25</v>
      </c>
      <c r="B165" s="149" t="s">
        <v>265</v>
      </c>
      <c r="C165" s="135"/>
      <c r="D165" s="82">
        <f>D166</f>
        <v>47000</v>
      </c>
    </row>
    <row r="166" spans="1:4" ht="18.75" customHeight="1">
      <c r="A166" s="134" t="s">
        <v>211</v>
      </c>
      <c r="B166" s="149" t="s">
        <v>265</v>
      </c>
      <c r="C166" s="135">
        <v>200</v>
      </c>
      <c r="D166" s="82">
        <f>'Ведомственная 2018'!G219</f>
        <v>47000</v>
      </c>
    </row>
    <row r="167" spans="1:4" ht="78">
      <c r="A167" s="126" t="s">
        <v>469</v>
      </c>
      <c r="B167" s="131" t="s">
        <v>574</v>
      </c>
      <c r="C167" s="146"/>
      <c r="D167" s="235">
        <f>D168+D171</f>
        <v>204200</v>
      </c>
    </row>
    <row r="168" spans="1:4" ht="46.5">
      <c r="A168" s="144" t="s">
        <v>502</v>
      </c>
      <c r="B168" s="131" t="s">
        <v>639</v>
      </c>
      <c r="C168" s="146"/>
      <c r="D168" s="235">
        <f>D169</f>
        <v>194200</v>
      </c>
    </row>
    <row r="169" spans="1:4" ht="46.5">
      <c r="A169" s="134" t="s">
        <v>331</v>
      </c>
      <c r="B169" s="133" t="s">
        <v>289</v>
      </c>
      <c r="C169" s="145"/>
      <c r="D169" s="237">
        <f>D170</f>
        <v>194200</v>
      </c>
    </row>
    <row r="170" spans="1:4" ht="18.75" customHeight="1">
      <c r="A170" s="134" t="s">
        <v>211</v>
      </c>
      <c r="B170" s="133" t="s">
        <v>289</v>
      </c>
      <c r="C170" s="150">
        <v>200</v>
      </c>
      <c r="D170" s="82">
        <f>'Ведомственная 2018'!G273</f>
        <v>194200</v>
      </c>
    </row>
    <row r="171" spans="1:4" ht="30.75">
      <c r="A171" s="144" t="s">
        <v>521</v>
      </c>
      <c r="B171" s="131" t="s">
        <v>640</v>
      </c>
      <c r="C171" s="150"/>
      <c r="D171" s="78">
        <f>D172</f>
        <v>10000</v>
      </c>
    </row>
    <row r="172" spans="1:4" ht="46.5">
      <c r="A172" s="134" t="s">
        <v>331</v>
      </c>
      <c r="B172" s="133" t="s">
        <v>520</v>
      </c>
      <c r="C172" s="150"/>
      <c r="D172" s="82">
        <f>D173</f>
        <v>10000</v>
      </c>
    </row>
    <row r="173" spans="1:4" ht="18.75" customHeight="1">
      <c r="A173" s="134" t="s">
        <v>211</v>
      </c>
      <c r="B173" s="133" t="s">
        <v>520</v>
      </c>
      <c r="C173" s="150">
        <v>200</v>
      </c>
      <c r="D173" s="82">
        <f>'Ведомственная 2018'!G276</f>
        <v>10000</v>
      </c>
    </row>
    <row r="174" spans="1:4" ht="62.25">
      <c r="A174" s="207" t="s">
        <v>455</v>
      </c>
      <c r="B174" s="131" t="s">
        <v>583</v>
      </c>
      <c r="C174" s="146"/>
      <c r="D174" s="235">
        <f>D175</f>
        <v>1960989</v>
      </c>
    </row>
    <row r="175" spans="1:4" ht="30.75">
      <c r="A175" s="126" t="s">
        <v>266</v>
      </c>
      <c r="B175" s="131" t="s">
        <v>627</v>
      </c>
      <c r="C175" s="146"/>
      <c r="D175" s="235">
        <f>D176+D178+D181+D184</f>
        <v>1960989</v>
      </c>
    </row>
    <row r="176" spans="1:4" ht="18.75" customHeight="1">
      <c r="A176" s="126" t="s">
        <v>218</v>
      </c>
      <c r="B176" s="131" t="s">
        <v>281</v>
      </c>
      <c r="C176" s="139"/>
      <c r="D176" s="78">
        <f>D177</f>
        <v>1000000</v>
      </c>
    </row>
    <row r="177" spans="1:4" ht="30.75">
      <c r="A177" s="134" t="s">
        <v>59</v>
      </c>
      <c r="B177" s="133" t="s">
        <v>281</v>
      </c>
      <c r="C177" s="135">
        <v>600</v>
      </c>
      <c r="D177" s="82">
        <f>'Ведомственная 2018'!G379</f>
        <v>1000000</v>
      </c>
    </row>
    <row r="178" spans="1:4" ht="15">
      <c r="A178" s="169" t="s">
        <v>726</v>
      </c>
      <c r="B178" s="131" t="s">
        <v>727</v>
      </c>
      <c r="C178" s="173"/>
      <c r="D178" s="78">
        <f>D179+D180</f>
        <v>330069</v>
      </c>
    </row>
    <row r="179" spans="1:4" ht="15">
      <c r="A179" s="134" t="s">
        <v>356</v>
      </c>
      <c r="B179" s="133" t="s">
        <v>727</v>
      </c>
      <c r="C179" s="173">
        <v>300</v>
      </c>
      <c r="D179" s="82">
        <f>'Ведомственная 2018'!G225</f>
        <v>183499</v>
      </c>
    </row>
    <row r="180" spans="1:4" ht="30.75">
      <c r="A180" s="134" t="s">
        <v>59</v>
      </c>
      <c r="B180" s="133" t="s">
        <v>727</v>
      </c>
      <c r="C180" s="170" t="s">
        <v>422</v>
      </c>
      <c r="D180" s="82">
        <f>'Ведомственная 2018'!G381</f>
        <v>146570</v>
      </c>
    </row>
    <row r="181" spans="1:4" ht="15">
      <c r="A181" s="126" t="s">
        <v>267</v>
      </c>
      <c r="B181" s="131" t="s">
        <v>269</v>
      </c>
      <c r="C181" s="227"/>
      <c r="D181" s="78">
        <f>D182+D183</f>
        <v>600920</v>
      </c>
    </row>
    <row r="182" spans="1:4" ht="15">
      <c r="A182" s="134" t="s">
        <v>356</v>
      </c>
      <c r="B182" s="133" t="s">
        <v>269</v>
      </c>
      <c r="C182" s="150">
        <v>300</v>
      </c>
      <c r="D182" s="82">
        <f>'Ведомственная 2018'!G227</f>
        <v>334152.4</v>
      </c>
    </row>
    <row r="183" spans="1:4" ht="30.75">
      <c r="A183" s="134" t="s">
        <v>59</v>
      </c>
      <c r="B183" s="133" t="s">
        <v>269</v>
      </c>
      <c r="C183" s="145">
        <v>600</v>
      </c>
      <c r="D183" s="82">
        <f>'Ведомственная 2018'!G383</f>
        <v>266767.6</v>
      </c>
    </row>
    <row r="184" spans="1:4" ht="16.5" customHeight="1">
      <c r="A184" s="126" t="s">
        <v>284</v>
      </c>
      <c r="B184" s="128" t="s">
        <v>268</v>
      </c>
      <c r="C184" s="146"/>
      <c r="D184" s="78">
        <f>D185</f>
        <v>30000</v>
      </c>
    </row>
    <row r="185" spans="1:4" ht="16.5" customHeight="1">
      <c r="A185" s="134" t="s">
        <v>211</v>
      </c>
      <c r="B185" s="125" t="s">
        <v>268</v>
      </c>
      <c r="C185" s="173">
        <v>200</v>
      </c>
      <c r="D185" s="82">
        <f>'Ведомственная 2018'!G223</f>
        <v>30000</v>
      </c>
    </row>
    <row r="186" spans="1:4" ht="30.75">
      <c r="A186" s="126" t="s">
        <v>436</v>
      </c>
      <c r="B186" s="162" t="s">
        <v>561</v>
      </c>
      <c r="C186" s="148"/>
      <c r="D186" s="78">
        <f>D187</f>
        <v>25000</v>
      </c>
    </row>
    <row r="187" spans="1:4" ht="46.5">
      <c r="A187" s="126" t="s">
        <v>437</v>
      </c>
      <c r="B187" s="147" t="s">
        <v>597</v>
      </c>
      <c r="C187" s="148"/>
      <c r="D187" s="78">
        <f>D188</f>
        <v>25000</v>
      </c>
    </row>
    <row r="188" spans="1:4" ht="46.5">
      <c r="A188" s="137" t="s">
        <v>38</v>
      </c>
      <c r="B188" s="147" t="s">
        <v>605</v>
      </c>
      <c r="C188" s="148"/>
      <c r="D188" s="78">
        <f>D189</f>
        <v>25000</v>
      </c>
    </row>
    <row r="189" spans="1:4" ht="15">
      <c r="A189" s="134" t="s">
        <v>248</v>
      </c>
      <c r="B189" s="149" t="s">
        <v>249</v>
      </c>
      <c r="C189" s="150"/>
      <c r="D189" s="82">
        <f>D190</f>
        <v>25000</v>
      </c>
    </row>
    <row r="190" spans="1:4" ht="18.75" customHeight="1">
      <c r="A190" s="134" t="s">
        <v>211</v>
      </c>
      <c r="B190" s="149" t="s">
        <v>249</v>
      </c>
      <c r="C190" s="150">
        <v>200</v>
      </c>
      <c r="D190" s="82">
        <f>'Ведомственная 2018'!G83</f>
        <v>25000</v>
      </c>
    </row>
    <row r="191" spans="1:4" ht="30.75">
      <c r="A191" s="204" t="s">
        <v>438</v>
      </c>
      <c r="B191" s="136" t="s">
        <v>562</v>
      </c>
      <c r="C191" s="146"/>
      <c r="D191" s="235">
        <f>D192</f>
        <v>287302</v>
      </c>
    </row>
    <row r="192" spans="1:4" ht="62.25">
      <c r="A192" s="204" t="s">
        <v>514</v>
      </c>
      <c r="B192" s="131" t="s">
        <v>596</v>
      </c>
      <c r="C192" s="146"/>
      <c r="D192" s="235">
        <f>D193</f>
        <v>287302</v>
      </c>
    </row>
    <row r="193" spans="1:4" ht="30.75">
      <c r="A193" s="144" t="s">
        <v>250</v>
      </c>
      <c r="B193" s="131" t="s">
        <v>606</v>
      </c>
      <c r="C193" s="146"/>
      <c r="D193" s="235">
        <f>D194</f>
        <v>287302</v>
      </c>
    </row>
    <row r="194" spans="1:4" ht="15">
      <c r="A194" s="225" t="s">
        <v>2</v>
      </c>
      <c r="B194" s="149" t="s">
        <v>251</v>
      </c>
      <c r="C194" s="145"/>
      <c r="D194" s="237">
        <f>D195+D196</f>
        <v>287302</v>
      </c>
    </row>
    <row r="195" spans="1:4" ht="46.5">
      <c r="A195" s="134" t="s">
        <v>58</v>
      </c>
      <c r="B195" s="149" t="s">
        <v>251</v>
      </c>
      <c r="C195" s="150">
        <v>100</v>
      </c>
      <c r="D195" s="82">
        <f>'Ведомственная 2018'!G88</f>
        <v>250584.51</v>
      </c>
    </row>
    <row r="196" spans="1:4" ht="18.75" customHeight="1">
      <c r="A196" s="134" t="s">
        <v>211</v>
      </c>
      <c r="B196" s="149" t="s">
        <v>251</v>
      </c>
      <c r="C196" s="150">
        <v>200</v>
      </c>
      <c r="D196" s="82">
        <f>'Ведомственная 2018'!G89</f>
        <v>36717.49</v>
      </c>
    </row>
    <row r="197" spans="1:4" ht="46.5">
      <c r="A197" s="126" t="s">
        <v>515</v>
      </c>
      <c r="B197" s="131" t="s">
        <v>568</v>
      </c>
      <c r="C197" s="146"/>
      <c r="D197" s="235">
        <f>D198+D204</f>
        <v>7307752.94</v>
      </c>
    </row>
    <row r="198" spans="1:4" ht="62.25">
      <c r="A198" s="126" t="s">
        <v>516</v>
      </c>
      <c r="B198" s="131" t="s">
        <v>589</v>
      </c>
      <c r="C198" s="146"/>
      <c r="D198" s="235">
        <f>D199</f>
        <v>7182752.94</v>
      </c>
    </row>
    <row r="199" spans="1:4" ht="46.5">
      <c r="A199" s="144" t="s">
        <v>261</v>
      </c>
      <c r="B199" s="131" t="s">
        <v>615</v>
      </c>
      <c r="C199" s="146"/>
      <c r="D199" s="235">
        <f>D200+D202</f>
        <v>7182752.94</v>
      </c>
    </row>
    <row r="200" spans="1:4" ht="30.75">
      <c r="A200" s="144" t="s">
        <v>372</v>
      </c>
      <c r="B200" s="131" t="s">
        <v>371</v>
      </c>
      <c r="C200" s="146"/>
      <c r="D200" s="235">
        <f>D201</f>
        <v>804055.5</v>
      </c>
    </row>
    <row r="201" spans="1:4" ht="15">
      <c r="A201" s="142" t="s">
        <v>373</v>
      </c>
      <c r="B201" s="133" t="s">
        <v>371</v>
      </c>
      <c r="C201" s="145">
        <v>400</v>
      </c>
      <c r="D201" s="237">
        <f>'Ведомственная 2018'!G148</f>
        <v>804055.5</v>
      </c>
    </row>
    <row r="202" spans="1:4" ht="30.75">
      <c r="A202" s="126" t="s">
        <v>17</v>
      </c>
      <c r="B202" s="147" t="s">
        <v>262</v>
      </c>
      <c r="C202" s="146"/>
      <c r="D202" s="235">
        <f>D203</f>
        <v>6378697.44</v>
      </c>
    </row>
    <row r="203" spans="1:4" ht="21" customHeight="1">
      <c r="A203" s="134" t="s">
        <v>211</v>
      </c>
      <c r="B203" s="149" t="s">
        <v>262</v>
      </c>
      <c r="C203" s="145">
        <v>200</v>
      </c>
      <c r="D203" s="82">
        <f>'Ведомственная 2018'!G150</f>
        <v>6378697.44</v>
      </c>
    </row>
    <row r="204" spans="1:4" ht="62.25">
      <c r="A204" s="126" t="s">
        <v>449</v>
      </c>
      <c r="B204" s="162" t="s">
        <v>588</v>
      </c>
      <c r="C204" s="145"/>
      <c r="D204" s="78">
        <f>D205</f>
        <v>125000</v>
      </c>
    </row>
    <row r="205" spans="1:4" ht="30.75">
      <c r="A205" s="126" t="s">
        <v>172</v>
      </c>
      <c r="B205" s="131" t="s">
        <v>616</v>
      </c>
      <c r="C205" s="145"/>
      <c r="D205" s="78">
        <f>D206</f>
        <v>125000</v>
      </c>
    </row>
    <row r="206" spans="1:4" ht="30.75">
      <c r="A206" s="134" t="s">
        <v>173</v>
      </c>
      <c r="B206" s="149" t="s">
        <v>174</v>
      </c>
      <c r="C206" s="145"/>
      <c r="D206" s="82">
        <f>D207</f>
        <v>125000</v>
      </c>
    </row>
    <row r="207" spans="1:4" ht="21.75" customHeight="1">
      <c r="A207" s="134" t="s">
        <v>211</v>
      </c>
      <c r="B207" s="149" t="s">
        <v>174</v>
      </c>
      <c r="C207" s="145">
        <v>200</v>
      </c>
      <c r="D207" s="82">
        <f>'Ведомственная 2018'!G154</f>
        <v>125000</v>
      </c>
    </row>
    <row r="208" spans="1:4" ht="30.75">
      <c r="A208" s="204" t="s">
        <v>467</v>
      </c>
      <c r="B208" s="131" t="s">
        <v>566</v>
      </c>
      <c r="C208" s="146"/>
      <c r="D208" s="235">
        <f>D209+D214</f>
        <v>312200</v>
      </c>
    </row>
    <row r="209" spans="1:4" ht="46.5">
      <c r="A209" s="204" t="s">
        <v>468</v>
      </c>
      <c r="B209" s="131" t="s">
        <v>642</v>
      </c>
      <c r="C209" s="146"/>
      <c r="D209" s="235">
        <f>D210</f>
        <v>292200</v>
      </c>
    </row>
    <row r="210" spans="1:4" ht="30.75">
      <c r="A210" s="204" t="s">
        <v>276</v>
      </c>
      <c r="B210" s="131" t="s">
        <v>643</v>
      </c>
      <c r="C210" s="146"/>
      <c r="D210" s="235">
        <f>D211</f>
        <v>292200</v>
      </c>
    </row>
    <row r="211" spans="1:4" ht="30.75">
      <c r="A211" s="142" t="s">
        <v>398</v>
      </c>
      <c r="B211" s="149" t="s">
        <v>277</v>
      </c>
      <c r="C211" s="145"/>
      <c r="D211" s="237">
        <f>D212+D213</f>
        <v>292200</v>
      </c>
    </row>
    <row r="212" spans="1:4" ht="46.5">
      <c r="A212" s="134" t="s">
        <v>58</v>
      </c>
      <c r="B212" s="149" t="s">
        <v>277</v>
      </c>
      <c r="C212" s="150">
        <v>100</v>
      </c>
      <c r="D212" s="82">
        <f>'Ведомственная 2018'!G265</f>
        <v>271904.38</v>
      </c>
    </row>
    <row r="213" spans="1:4" ht="18.75" customHeight="1">
      <c r="A213" s="134" t="s">
        <v>211</v>
      </c>
      <c r="B213" s="149" t="s">
        <v>277</v>
      </c>
      <c r="C213" s="150">
        <v>200</v>
      </c>
      <c r="D213" s="82">
        <f>'Ведомственная 2018'!G266</f>
        <v>20295.620000000003</v>
      </c>
    </row>
    <row r="214" spans="1:4" ht="46.5">
      <c r="A214" s="126" t="s">
        <v>517</v>
      </c>
      <c r="B214" s="147" t="s">
        <v>592</v>
      </c>
      <c r="C214" s="148"/>
      <c r="D214" s="78">
        <f>D215+D218+D221</f>
        <v>20000</v>
      </c>
    </row>
    <row r="215" spans="1:4" ht="30.75">
      <c r="A215" s="126" t="s">
        <v>191</v>
      </c>
      <c r="B215" s="147" t="s">
        <v>610</v>
      </c>
      <c r="C215" s="148"/>
      <c r="D215" s="78">
        <f>D216</f>
        <v>10000</v>
      </c>
    </row>
    <row r="216" spans="1:4" ht="30.75">
      <c r="A216" s="134" t="s">
        <v>336</v>
      </c>
      <c r="B216" s="149" t="s">
        <v>258</v>
      </c>
      <c r="C216" s="150"/>
      <c r="D216" s="82">
        <f>D217</f>
        <v>10000</v>
      </c>
    </row>
    <row r="217" spans="1:4" ht="18.75" customHeight="1">
      <c r="A217" s="134" t="s">
        <v>211</v>
      </c>
      <c r="B217" s="149" t="s">
        <v>258</v>
      </c>
      <c r="C217" s="150">
        <v>200</v>
      </c>
      <c r="D217" s="82">
        <f>'Ведомственная 2018'!G128</f>
        <v>10000</v>
      </c>
    </row>
    <row r="218" spans="1:4" ht="30.75">
      <c r="A218" s="126" t="s">
        <v>257</v>
      </c>
      <c r="B218" s="162" t="s">
        <v>611</v>
      </c>
      <c r="C218" s="148"/>
      <c r="D218" s="78">
        <f>D219</f>
        <v>5000</v>
      </c>
    </row>
    <row r="219" spans="1:4" ht="30.75">
      <c r="A219" s="134" t="s">
        <v>336</v>
      </c>
      <c r="B219" s="133" t="s">
        <v>36</v>
      </c>
      <c r="C219" s="150"/>
      <c r="D219" s="82">
        <f>D220</f>
        <v>5000</v>
      </c>
    </row>
    <row r="220" spans="1:4" ht="18.75" customHeight="1">
      <c r="A220" s="134" t="s">
        <v>211</v>
      </c>
      <c r="B220" s="133" t="s">
        <v>36</v>
      </c>
      <c r="C220" s="150">
        <v>200</v>
      </c>
      <c r="D220" s="82">
        <f>'Ведомственная 2018'!G131</f>
        <v>5000</v>
      </c>
    </row>
    <row r="221" spans="1:4" ht="30.75">
      <c r="A221" s="126" t="s">
        <v>210</v>
      </c>
      <c r="B221" s="136" t="s">
        <v>612</v>
      </c>
      <c r="C221" s="139"/>
      <c r="D221" s="78">
        <f>D222</f>
        <v>5000</v>
      </c>
    </row>
    <row r="222" spans="1:4" ht="30.75">
      <c r="A222" s="134" t="s">
        <v>336</v>
      </c>
      <c r="B222" s="133" t="s">
        <v>209</v>
      </c>
      <c r="C222" s="135"/>
      <c r="D222" s="82">
        <f>D223</f>
        <v>5000</v>
      </c>
    </row>
    <row r="223" spans="1:4" ht="18.75" customHeight="1">
      <c r="A223" s="134" t="s">
        <v>211</v>
      </c>
      <c r="B223" s="133" t="s">
        <v>209</v>
      </c>
      <c r="C223" s="135">
        <v>200</v>
      </c>
      <c r="D223" s="82">
        <f>'Ведомственная 2018'!G134</f>
        <v>5000</v>
      </c>
    </row>
    <row r="224" spans="1:4" ht="46.5">
      <c r="A224" s="207" t="s">
        <v>440</v>
      </c>
      <c r="B224" s="131" t="s">
        <v>565</v>
      </c>
      <c r="C224" s="146"/>
      <c r="D224" s="235">
        <f>D226+D229</f>
        <v>244000</v>
      </c>
    </row>
    <row r="225" spans="1:4" ht="78">
      <c r="A225" s="207" t="s">
        <v>441</v>
      </c>
      <c r="B225" s="131" t="s">
        <v>593</v>
      </c>
      <c r="C225" s="146"/>
      <c r="D225" s="235">
        <f>D226</f>
        <v>234000</v>
      </c>
    </row>
    <row r="226" spans="1:4" ht="18" customHeight="1">
      <c r="A226" s="144" t="s">
        <v>255</v>
      </c>
      <c r="B226" s="147" t="s">
        <v>608</v>
      </c>
      <c r="C226" s="150"/>
      <c r="D226" s="78">
        <f>D227</f>
        <v>234000</v>
      </c>
    </row>
    <row r="227" spans="1:4" ht="30.75">
      <c r="A227" s="134" t="s">
        <v>63</v>
      </c>
      <c r="B227" s="149" t="s">
        <v>339</v>
      </c>
      <c r="C227" s="239"/>
      <c r="D227" s="82">
        <f>D228</f>
        <v>234000</v>
      </c>
    </row>
    <row r="228" spans="1:4" ht="18.75" customHeight="1">
      <c r="A228" s="134" t="s">
        <v>211</v>
      </c>
      <c r="B228" s="149" t="s">
        <v>339</v>
      </c>
      <c r="C228" s="150">
        <v>200</v>
      </c>
      <c r="D228" s="82">
        <f>'Ведомственная 2018'!G119</f>
        <v>234000</v>
      </c>
    </row>
    <row r="229" spans="1:4" ht="30.75">
      <c r="A229" s="144" t="s">
        <v>256</v>
      </c>
      <c r="B229" s="147" t="s">
        <v>609</v>
      </c>
      <c r="C229" s="150"/>
      <c r="D229" s="78">
        <f>D230</f>
        <v>10000</v>
      </c>
    </row>
    <row r="230" spans="1:4" ht="30.75">
      <c r="A230" s="134" t="s">
        <v>63</v>
      </c>
      <c r="B230" s="149" t="s">
        <v>340</v>
      </c>
      <c r="C230" s="239"/>
      <c r="D230" s="82">
        <f>D231</f>
        <v>10000</v>
      </c>
    </row>
    <row r="231" spans="1:4" ht="18.75" customHeight="1">
      <c r="A231" s="134" t="s">
        <v>211</v>
      </c>
      <c r="B231" s="149" t="s">
        <v>340</v>
      </c>
      <c r="C231" s="150">
        <v>200</v>
      </c>
      <c r="D231" s="82">
        <f>'Ведомственная 2018'!G122</f>
        <v>10000</v>
      </c>
    </row>
    <row r="232" spans="1:4" ht="46.5">
      <c r="A232" s="207" t="s">
        <v>424</v>
      </c>
      <c r="B232" s="147" t="s">
        <v>553</v>
      </c>
      <c r="C232" s="240"/>
      <c r="D232" s="235">
        <f>D233+D240</f>
        <v>8802374</v>
      </c>
    </row>
    <row r="233" spans="1:4" ht="51.75" customHeight="1">
      <c r="A233" s="204" t="s">
        <v>518</v>
      </c>
      <c r="B233" s="147" t="s">
        <v>573</v>
      </c>
      <c r="C233" s="240"/>
      <c r="D233" s="235">
        <f>D234+D237</f>
        <v>6227710</v>
      </c>
    </row>
    <row r="234" spans="1:4" ht="30.75">
      <c r="A234" s="144" t="s">
        <v>302</v>
      </c>
      <c r="B234" s="147" t="s">
        <v>641</v>
      </c>
      <c r="C234" s="240"/>
      <c r="D234" s="235">
        <f>D235</f>
        <v>4810344</v>
      </c>
    </row>
    <row r="235" spans="1:4" ht="30.75">
      <c r="A235" s="225" t="s">
        <v>285</v>
      </c>
      <c r="B235" s="149" t="s">
        <v>301</v>
      </c>
      <c r="C235" s="239"/>
      <c r="D235" s="237">
        <f>D236</f>
        <v>4810344</v>
      </c>
    </row>
    <row r="236" spans="1:4" ht="15">
      <c r="A236" s="228" t="s">
        <v>355</v>
      </c>
      <c r="B236" s="149" t="s">
        <v>301</v>
      </c>
      <c r="C236" s="150">
        <v>500</v>
      </c>
      <c r="D236" s="82">
        <f>'Ведомственная 2018'!G317</f>
        <v>4810344</v>
      </c>
    </row>
    <row r="237" spans="1:4" ht="51" customHeight="1">
      <c r="A237" s="144" t="s">
        <v>673</v>
      </c>
      <c r="B237" s="131" t="s">
        <v>691</v>
      </c>
      <c r="C237" s="139"/>
      <c r="D237" s="78">
        <f>D238</f>
        <v>1417366</v>
      </c>
    </row>
    <row r="238" spans="1:4" ht="36" customHeight="1">
      <c r="A238" s="130" t="s">
        <v>674</v>
      </c>
      <c r="B238" s="131" t="s">
        <v>675</v>
      </c>
      <c r="C238" s="139"/>
      <c r="D238" s="78">
        <f>D239</f>
        <v>1417366</v>
      </c>
    </row>
    <row r="239" spans="1:4" ht="15">
      <c r="A239" s="143" t="s">
        <v>355</v>
      </c>
      <c r="B239" s="133" t="s">
        <v>675</v>
      </c>
      <c r="C239" s="135">
        <v>500</v>
      </c>
      <c r="D239" s="82">
        <f>'Ведомственная 2018'!G323</f>
        <v>1417366</v>
      </c>
    </row>
    <row r="240" spans="1:4" ht="62.25">
      <c r="A240" s="207" t="s">
        <v>429</v>
      </c>
      <c r="B240" s="147" t="s">
        <v>554</v>
      </c>
      <c r="C240" s="240"/>
      <c r="D240" s="235">
        <f>D241</f>
        <v>2574664</v>
      </c>
    </row>
    <row r="241" spans="1:4" ht="30.75">
      <c r="A241" s="144" t="s">
        <v>503</v>
      </c>
      <c r="B241" s="147" t="s">
        <v>555</v>
      </c>
      <c r="C241" s="240"/>
      <c r="D241" s="235">
        <f>D242</f>
        <v>2574664</v>
      </c>
    </row>
    <row r="242" spans="1:4" ht="15">
      <c r="A242" s="229" t="s">
        <v>232</v>
      </c>
      <c r="B242" s="149" t="s">
        <v>293</v>
      </c>
      <c r="C242" s="239"/>
      <c r="D242" s="237">
        <f>D243+D244</f>
        <v>2574664</v>
      </c>
    </row>
    <row r="243" spans="1:4" ht="46.5">
      <c r="A243" s="134" t="s">
        <v>58</v>
      </c>
      <c r="B243" s="149" t="s">
        <v>293</v>
      </c>
      <c r="C243" s="150">
        <v>100</v>
      </c>
      <c r="D243" s="82">
        <f>'Ведомственная 2018'!G284</f>
        <v>2161864</v>
      </c>
    </row>
    <row r="244" spans="1:4" ht="18.75" customHeight="1">
      <c r="A244" s="134" t="s">
        <v>211</v>
      </c>
      <c r="B244" s="149" t="s">
        <v>293</v>
      </c>
      <c r="C244" s="150">
        <v>200</v>
      </c>
      <c r="D244" s="82">
        <f>'Ведомственная 2018'!G285</f>
        <v>412800</v>
      </c>
    </row>
    <row r="245" spans="1:4" ht="33.75" customHeight="1">
      <c r="A245" s="172" t="s">
        <v>664</v>
      </c>
      <c r="B245" s="136" t="s">
        <v>683</v>
      </c>
      <c r="C245" s="171"/>
      <c r="D245" s="78">
        <f>D246</f>
        <v>4236928.91</v>
      </c>
    </row>
    <row r="246" spans="1:4" ht="52.5" customHeight="1">
      <c r="A246" s="172" t="s">
        <v>665</v>
      </c>
      <c r="B246" s="136" t="s">
        <v>684</v>
      </c>
      <c r="C246" s="171"/>
      <c r="D246" s="78">
        <f>D247</f>
        <v>4236928.91</v>
      </c>
    </row>
    <row r="247" spans="1:4" ht="18.75" customHeight="1">
      <c r="A247" s="130" t="s">
        <v>663</v>
      </c>
      <c r="B247" s="136" t="s">
        <v>685</v>
      </c>
      <c r="C247" s="171"/>
      <c r="D247" s="78">
        <f>D248+D250</f>
        <v>4236928.91</v>
      </c>
    </row>
    <row r="248" spans="1:4" ht="19.5" customHeight="1">
      <c r="A248" s="130" t="s">
        <v>692</v>
      </c>
      <c r="B248" s="136" t="s">
        <v>775</v>
      </c>
      <c r="C248" s="171"/>
      <c r="D248" s="78">
        <f>D249</f>
        <v>980539.9099999999</v>
      </c>
    </row>
    <row r="249" spans="1:4" ht="18.75" customHeight="1">
      <c r="A249" s="143" t="s">
        <v>355</v>
      </c>
      <c r="B249" s="156" t="s">
        <v>775</v>
      </c>
      <c r="C249" s="170" t="s">
        <v>662</v>
      </c>
      <c r="D249" s="82">
        <f>'Ведомственная 2018'!G198</f>
        <v>980539.9099999999</v>
      </c>
    </row>
    <row r="250" spans="1:4" ht="18.75" customHeight="1">
      <c r="A250" s="130" t="s">
        <v>692</v>
      </c>
      <c r="B250" s="136" t="s">
        <v>776</v>
      </c>
      <c r="C250" s="171"/>
      <c r="D250" s="78">
        <f>D251</f>
        <v>3256389</v>
      </c>
    </row>
    <row r="251" spans="1:4" ht="18.75" customHeight="1">
      <c r="A251" s="143" t="s">
        <v>355</v>
      </c>
      <c r="B251" s="156" t="s">
        <v>776</v>
      </c>
      <c r="C251" s="170" t="s">
        <v>662</v>
      </c>
      <c r="D251" s="82">
        <f>'Ведомственная 2018'!G200</f>
        <v>3256389</v>
      </c>
    </row>
    <row r="252" spans="1:4" ht="30.75">
      <c r="A252" s="204" t="s">
        <v>444</v>
      </c>
      <c r="B252" s="147" t="s">
        <v>567</v>
      </c>
      <c r="C252" s="240"/>
      <c r="D252" s="235">
        <f>D253+D257</f>
        <v>326200</v>
      </c>
    </row>
    <row r="253" spans="1:4" ht="46.5">
      <c r="A253" s="126" t="s">
        <v>445</v>
      </c>
      <c r="B253" s="147" t="s">
        <v>591</v>
      </c>
      <c r="C253" s="240"/>
      <c r="D253" s="235">
        <f>D254</f>
        <v>34000</v>
      </c>
    </row>
    <row r="254" spans="1:4" ht="35.25" customHeight="1">
      <c r="A254" s="144" t="s">
        <v>504</v>
      </c>
      <c r="B254" s="147" t="s">
        <v>613</v>
      </c>
      <c r="C254" s="240"/>
      <c r="D254" s="235">
        <f>D255</f>
        <v>34000</v>
      </c>
    </row>
    <row r="255" spans="1:4" ht="15">
      <c r="A255" s="134" t="s">
        <v>219</v>
      </c>
      <c r="B255" s="201" t="s">
        <v>303</v>
      </c>
      <c r="C255" s="239"/>
      <c r="D255" s="237">
        <f>D256</f>
        <v>34000</v>
      </c>
    </row>
    <row r="256" spans="1:4" ht="30.75">
      <c r="A256" s="134" t="s">
        <v>59</v>
      </c>
      <c r="B256" s="201" t="s">
        <v>303</v>
      </c>
      <c r="C256" s="150">
        <v>600</v>
      </c>
      <c r="D256" s="82">
        <f>'Ведомственная 2018'!G331</f>
        <v>34000</v>
      </c>
    </row>
    <row r="257" spans="1:4" ht="46.5">
      <c r="A257" s="204" t="s">
        <v>519</v>
      </c>
      <c r="B257" s="147" t="s">
        <v>590</v>
      </c>
      <c r="C257" s="240"/>
      <c r="D257" s="235">
        <f>D258</f>
        <v>292200</v>
      </c>
    </row>
    <row r="258" spans="1:4" ht="46.5">
      <c r="A258" s="204" t="s">
        <v>259</v>
      </c>
      <c r="B258" s="147" t="s">
        <v>614</v>
      </c>
      <c r="C258" s="240"/>
      <c r="D258" s="235">
        <f>D259</f>
        <v>292200</v>
      </c>
    </row>
    <row r="259" spans="1:4" ht="15">
      <c r="A259" s="225" t="s">
        <v>3</v>
      </c>
      <c r="B259" s="149" t="s">
        <v>260</v>
      </c>
      <c r="C259" s="239"/>
      <c r="D259" s="237">
        <f>D260+D261</f>
        <v>292200</v>
      </c>
    </row>
    <row r="260" spans="1:4" ht="46.5">
      <c r="A260" s="134" t="s">
        <v>58</v>
      </c>
      <c r="B260" s="149" t="s">
        <v>260</v>
      </c>
      <c r="C260" s="150">
        <v>100</v>
      </c>
      <c r="D260" s="82">
        <f>'Ведомственная 2018'!G141</f>
        <v>269149</v>
      </c>
    </row>
    <row r="261" spans="1:4" ht="18.75" customHeight="1">
      <c r="A261" s="134" t="s">
        <v>211</v>
      </c>
      <c r="B261" s="149" t="s">
        <v>260</v>
      </c>
      <c r="C261" s="150">
        <v>200</v>
      </c>
      <c r="D261" s="82">
        <f>'Ведомственная 2018'!G142</f>
        <v>23051</v>
      </c>
    </row>
    <row r="262" spans="1:4" ht="30.75">
      <c r="A262" s="126" t="s">
        <v>166</v>
      </c>
      <c r="B262" s="131" t="s">
        <v>569</v>
      </c>
      <c r="C262" s="146"/>
      <c r="D262" s="78">
        <f>D267+D263</f>
        <v>200000</v>
      </c>
    </row>
    <row r="263" spans="1:4" ht="30.75">
      <c r="A263" s="126" t="s">
        <v>27</v>
      </c>
      <c r="B263" s="131" t="s">
        <v>587</v>
      </c>
      <c r="C263" s="146"/>
      <c r="D263" s="78">
        <f>D264</f>
        <v>82280</v>
      </c>
    </row>
    <row r="264" spans="1:4" ht="30.75">
      <c r="A264" s="126" t="s">
        <v>28</v>
      </c>
      <c r="B264" s="131" t="s">
        <v>617</v>
      </c>
      <c r="C264" s="146"/>
      <c r="D264" s="78">
        <f>D265</f>
        <v>82280</v>
      </c>
    </row>
    <row r="265" spans="1:4" ht="30.75">
      <c r="A265" s="134" t="s">
        <v>29</v>
      </c>
      <c r="B265" s="133" t="s">
        <v>30</v>
      </c>
      <c r="C265" s="145"/>
      <c r="D265" s="82">
        <f>D266</f>
        <v>82280</v>
      </c>
    </row>
    <row r="266" spans="1:4" ht="18.75" customHeight="1">
      <c r="A266" s="134" t="s">
        <v>211</v>
      </c>
      <c r="B266" s="133" t="s">
        <v>30</v>
      </c>
      <c r="C266" s="145">
        <v>200</v>
      </c>
      <c r="D266" s="82">
        <f>'Ведомственная 2018'!G160</f>
        <v>82280</v>
      </c>
    </row>
    <row r="267" spans="1:4" ht="46.5">
      <c r="A267" s="126" t="s">
        <v>170</v>
      </c>
      <c r="B267" s="131" t="s">
        <v>586</v>
      </c>
      <c r="C267" s="146"/>
      <c r="D267" s="78">
        <f>D268+D271</f>
        <v>117720</v>
      </c>
    </row>
    <row r="268" spans="1:4" ht="30.75">
      <c r="A268" s="126" t="s">
        <v>418</v>
      </c>
      <c r="B268" s="131" t="s">
        <v>618</v>
      </c>
      <c r="C268" s="146"/>
      <c r="D268" s="78">
        <f>D269</f>
        <v>89000</v>
      </c>
    </row>
    <row r="269" spans="1:4" ht="30.75">
      <c r="A269" s="134" t="s">
        <v>29</v>
      </c>
      <c r="B269" s="133" t="s">
        <v>171</v>
      </c>
      <c r="C269" s="145"/>
      <c r="D269" s="82">
        <f>D270</f>
        <v>89000</v>
      </c>
    </row>
    <row r="270" spans="1:4" ht="18.75" customHeight="1">
      <c r="A270" s="168" t="s">
        <v>211</v>
      </c>
      <c r="B270" s="133" t="s">
        <v>171</v>
      </c>
      <c r="C270" s="145">
        <v>200</v>
      </c>
      <c r="D270" s="82">
        <f>'Ведомственная 2018'!G164</f>
        <v>89000</v>
      </c>
    </row>
    <row r="271" spans="1:4" ht="83.25" customHeight="1">
      <c r="A271" s="242" t="s">
        <v>538</v>
      </c>
      <c r="B271" s="131" t="s">
        <v>619</v>
      </c>
      <c r="C271" s="146"/>
      <c r="D271" s="78">
        <f>D272</f>
        <v>28720</v>
      </c>
    </row>
    <row r="272" spans="1:4" ht="34.5" customHeight="1">
      <c r="A272" s="134" t="s">
        <v>29</v>
      </c>
      <c r="B272" s="133" t="s">
        <v>539</v>
      </c>
      <c r="C272" s="145"/>
      <c r="D272" s="82">
        <f>D273</f>
        <v>28720</v>
      </c>
    </row>
    <row r="273" spans="1:4" ht="18.75" customHeight="1">
      <c r="A273" s="168" t="s">
        <v>211</v>
      </c>
      <c r="B273" s="133" t="s">
        <v>539</v>
      </c>
      <c r="C273" s="145">
        <v>200</v>
      </c>
      <c r="D273" s="82">
        <f>'Ведомственная 2018'!G167</f>
        <v>28720</v>
      </c>
    </row>
    <row r="274" spans="1:4" ht="46.5">
      <c r="A274" s="126" t="s">
        <v>470</v>
      </c>
      <c r="B274" s="147" t="s">
        <v>563</v>
      </c>
      <c r="C274" s="148"/>
      <c r="D274" s="78">
        <f>D275</f>
        <v>30000</v>
      </c>
    </row>
    <row r="275" spans="1:4" ht="62.25">
      <c r="A275" s="126" t="s">
        <v>484</v>
      </c>
      <c r="B275" s="147" t="s">
        <v>595</v>
      </c>
      <c r="C275" s="148"/>
      <c r="D275" s="78">
        <f>D276</f>
        <v>30000</v>
      </c>
    </row>
    <row r="276" spans="1:4" ht="46.5">
      <c r="A276" s="126" t="s">
        <v>10</v>
      </c>
      <c r="B276" s="147" t="s">
        <v>607</v>
      </c>
      <c r="C276" s="148"/>
      <c r="D276" s="78">
        <f>D277</f>
        <v>30000</v>
      </c>
    </row>
    <row r="277" spans="1:4" ht="15">
      <c r="A277" s="134" t="s">
        <v>11</v>
      </c>
      <c r="B277" s="149" t="s">
        <v>12</v>
      </c>
      <c r="C277" s="150"/>
      <c r="D277" s="82">
        <f>D278</f>
        <v>30000</v>
      </c>
    </row>
    <row r="278" spans="1:4" ht="15">
      <c r="A278" s="134" t="s">
        <v>356</v>
      </c>
      <c r="B278" s="149" t="s">
        <v>12</v>
      </c>
      <c r="C278" s="150">
        <v>300</v>
      </c>
      <c r="D278" s="82">
        <f>'Ведомственная 2018'!G94</f>
        <v>30000</v>
      </c>
    </row>
    <row r="279" spans="1:4" ht="46.5">
      <c r="A279" s="126" t="s">
        <v>462</v>
      </c>
      <c r="B279" s="131" t="s">
        <v>549</v>
      </c>
      <c r="C279" s="150"/>
      <c r="D279" s="78">
        <f>D280</f>
        <v>63827</v>
      </c>
    </row>
    <row r="280" spans="1:4" ht="78">
      <c r="A280" s="126" t="s">
        <v>463</v>
      </c>
      <c r="B280" s="131" t="s">
        <v>550</v>
      </c>
      <c r="C280" s="150"/>
      <c r="D280" s="78">
        <f>D281</f>
        <v>63827</v>
      </c>
    </row>
    <row r="281" spans="1:4" ht="46.5">
      <c r="A281" s="126" t="s">
        <v>178</v>
      </c>
      <c r="B281" s="131" t="s">
        <v>634</v>
      </c>
      <c r="C281" s="150"/>
      <c r="D281" s="78">
        <f>D282+D284</f>
        <v>63827</v>
      </c>
    </row>
    <row r="282" spans="1:4" ht="30.75">
      <c r="A282" s="169" t="s">
        <v>645</v>
      </c>
      <c r="B282" s="136" t="s">
        <v>179</v>
      </c>
      <c r="C282" s="150"/>
      <c r="D282" s="78">
        <f>D283</f>
        <v>34607</v>
      </c>
    </row>
    <row r="283" spans="1:4" ht="18.75" customHeight="1">
      <c r="A283" s="134" t="s">
        <v>211</v>
      </c>
      <c r="B283" s="156" t="s">
        <v>179</v>
      </c>
      <c r="C283" s="150">
        <v>200</v>
      </c>
      <c r="D283" s="82">
        <f>'Ведомственная 2018'!G240</f>
        <v>34607</v>
      </c>
    </row>
    <row r="284" spans="1:4" ht="46.5">
      <c r="A284" s="126" t="s">
        <v>397</v>
      </c>
      <c r="B284" s="131" t="s">
        <v>286</v>
      </c>
      <c r="C284" s="127"/>
      <c r="D284" s="78">
        <f>D285</f>
        <v>29220</v>
      </c>
    </row>
    <row r="285" spans="1:4" ht="46.5">
      <c r="A285" s="134" t="s">
        <v>58</v>
      </c>
      <c r="B285" s="133" t="s">
        <v>286</v>
      </c>
      <c r="C285" s="135">
        <v>100</v>
      </c>
      <c r="D285" s="82">
        <f>'Ведомственная 2018'!G34</f>
        <v>29220</v>
      </c>
    </row>
    <row r="286" spans="1:4" ht="15">
      <c r="A286" s="204" t="s">
        <v>236</v>
      </c>
      <c r="B286" s="147" t="s">
        <v>543</v>
      </c>
      <c r="C286" s="240"/>
      <c r="D286" s="235">
        <f>D287</f>
        <v>1389567</v>
      </c>
    </row>
    <row r="287" spans="1:4" ht="15">
      <c r="A287" s="204" t="s">
        <v>237</v>
      </c>
      <c r="B287" s="147" t="s">
        <v>544</v>
      </c>
      <c r="C287" s="240"/>
      <c r="D287" s="235">
        <f>D288</f>
        <v>1389567</v>
      </c>
    </row>
    <row r="288" spans="1:4" ht="15">
      <c r="A288" s="134" t="s">
        <v>238</v>
      </c>
      <c r="B288" s="201" t="s">
        <v>233</v>
      </c>
      <c r="C288" s="239"/>
      <c r="D288" s="237">
        <f>D289</f>
        <v>1389567</v>
      </c>
    </row>
    <row r="289" spans="1:4" ht="46.5">
      <c r="A289" s="134" t="s">
        <v>58</v>
      </c>
      <c r="B289" s="201" t="s">
        <v>233</v>
      </c>
      <c r="C289" s="150">
        <v>100</v>
      </c>
      <c r="D289" s="81">
        <f>'Ведомственная 2018'!G23</f>
        <v>1389567</v>
      </c>
    </row>
    <row r="290" spans="1:4" ht="15">
      <c r="A290" s="207" t="s">
        <v>41</v>
      </c>
      <c r="B290" s="147" t="s">
        <v>547</v>
      </c>
      <c r="C290" s="240"/>
      <c r="D290" s="235">
        <f>D291</f>
        <v>12913922.76</v>
      </c>
    </row>
    <row r="291" spans="1:4" ht="15">
      <c r="A291" s="207" t="s">
        <v>43</v>
      </c>
      <c r="B291" s="147" t="s">
        <v>548</v>
      </c>
      <c r="C291" s="240"/>
      <c r="D291" s="235">
        <f>D292</f>
        <v>12913922.76</v>
      </c>
    </row>
    <row r="292" spans="1:4" ht="15">
      <c r="A292" s="229" t="s">
        <v>232</v>
      </c>
      <c r="B292" s="149" t="s">
        <v>13</v>
      </c>
      <c r="C292" s="150"/>
      <c r="D292" s="82">
        <f>D293+D294</f>
        <v>12913922.76</v>
      </c>
    </row>
    <row r="293" spans="1:4" ht="46.5">
      <c r="A293" s="134" t="s">
        <v>58</v>
      </c>
      <c r="B293" s="149" t="s">
        <v>13</v>
      </c>
      <c r="C293" s="150">
        <v>100</v>
      </c>
      <c r="D293" s="82">
        <f>'Ведомственная 2018'!G28</f>
        <v>12192768.76</v>
      </c>
    </row>
    <row r="294" spans="1:4" ht="18.75" customHeight="1">
      <c r="A294" s="134" t="s">
        <v>211</v>
      </c>
      <c r="B294" s="149" t="s">
        <v>13</v>
      </c>
      <c r="C294" s="150">
        <v>200</v>
      </c>
      <c r="D294" s="82">
        <f>'Ведомственная 2018'!G29</f>
        <v>721154</v>
      </c>
    </row>
    <row r="295" spans="1:4" ht="30.75">
      <c r="A295" s="207" t="s">
        <v>230</v>
      </c>
      <c r="B295" s="147" t="s">
        <v>545</v>
      </c>
      <c r="C295" s="240"/>
      <c r="D295" s="235">
        <f>D296</f>
        <v>1238010</v>
      </c>
    </row>
    <row r="296" spans="1:4" ht="15">
      <c r="A296" s="207" t="s">
        <v>231</v>
      </c>
      <c r="B296" s="147" t="s">
        <v>546</v>
      </c>
      <c r="C296" s="240"/>
      <c r="D296" s="235">
        <f>D297</f>
        <v>1238010</v>
      </c>
    </row>
    <row r="297" spans="1:4" ht="15">
      <c r="A297" s="229" t="s">
        <v>232</v>
      </c>
      <c r="B297" s="201" t="s">
        <v>291</v>
      </c>
      <c r="C297" s="150"/>
      <c r="D297" s="82">
        <f>D298+D299</f>
        <v>1238010</v>
      </c>
    </row>
    <row r="298" spans="1:4" ht="46.5">
      <c r="A298" s="134" t="s">
        <v>58</v>
      </c>
      <c r="B298" s="201" t="s">
        <v>291</v>
      </c>
      <c r="C298" s="150">
        <v>100</v>
      </c>
      <c r="D298" s="82">
        <f>'Ведомственная 2018'!G450</f>
        <v>1175510</v>
      </c>
    </row>
    <row r="299" spans="1:4" ht="18.75" customHeight="1">
      <c r="A299" s="134" t="s">
        <v>211</v>
      </c>
      <c r="B299" s="201" t="s">
        <v>291</v>
      </c>
      <c r="C299" s="135">
        <v>200</v>
      </c>
      <c r="D299" s="82">
        <f>'Ведомственная 2018'!G451</f>
        <v>62500</v>
      </c>
    </row>
    <row r="300" spans="1:4" ht="30.75">
      <c r="A300" s="126" t="s">
        <v>66</v>
      </c>
      <c r="B300" s="147" t="s">
        <v>564</v>
      </c>
      <c r="C300" s="240"/>
      <c r="D300" s="235">
        <f>D301</f>
        <v>1796133.0900000003</v>
      </c>
    </row>
    <row r="301" spans="1:4" ht="30.75">
      <c r="A301" s="126" t="s">
        <v>65</v>
      </c>
      <c r="B301" s="147" t="s">
        <v>594</v>
      </c>
      <c r="C301" s="240"/>
      <c r="D301" s="235">
        <f>D302</f>
        <v>1796133.0900000003</v>
      </c>
    </row>
    <row r="302" spans="1:4" ht="15">
      <c r="A302" s="200" t="s">
        <v>644</v>
      </c>
      <c r="B302" s="149" t="s">
        <v>252</v>
      </c>
      <c r="C302" s="240"/>
      <c r="D302" s="235">
        <f>D303+D304</f>
        <v>1796133.0900000003</v>
      </c>
    </row>
    <row r="303" spans="1:4" ht="18.75" customHeight="1">
      <c r="A303" s="134" t="s">
        <v>211</v>
      </c>
      <c r="B303" s="149" t="s">
        <v>252</v>
      </c>
      <c r="C303" s="135">
        <v>200</v>
      </c>
      <c r="D303" s="82">
        <f>'Ведомственная 2018'!G98</f>
        <v>11160</v>
      </c>
    </row>
    <row r="304" spans="1:4" ht="15">
      <c r="A304" s="134" t="s">
        <v>335</v>
      </c>
      <c r="B304" s="149" t="s">
        <v>252</v>
      </c>
      <c r="C304" s="150">
        <v>800</v>
      </c>
      <c r="D304" s="82">
        <f>'Ведомственная 2018'!G99</f>
        <v>1784973.0900000003</v>
      </c>
    </row>
    <row r="305" spans="1:4" ht="15">
      <c r="A305" s="126" t="s">
        <v>42</v>
      </c>
      <c r="B305" s="147" t="s">
        <v>551</v>
      </c>
      <c r="C305" s="240"/>
      <c r="D305" s="235">
        <f>D306+D333</f>
        <v>14206274.79</v>
      </c>
    </row>
    <row r="306" spans="1:4" ht="15">
      <c r="A306" s="126" t="s">
        <v>505</v>
      </c>
      <c r="B306" s="147" t="s">
        <v>552</v>
      </c>
      <c r="C306" s="240"/>
      <c r="D306" s="235">
        <f>D307+D310+D312+D314+D317+D321+D323+D325+D327+D329+D331</f>
        <v>14136274.79</v>
      </c>
    </row>
    <row r="307" spans="1:4" ht="30.75">
      <c r="A307" s="126" t="s">
        <v>359</v>
      </c>
      <c r="B307" s="147" t="s">
        <v>234</v>
      </c>
      <c r="C307" s="208"/>
      <c r="D307" s="78">
        <f>D308+D309</f>
        <v>292200</v>
      </c>
    </row>
    <row r="308" spans="1:4" ht="46.5">
      <c r="A308" s="134" t="s">
        <v>58</v>
      </c>
      <c r="B308" s="149" t="s">
        <v>234</v>
      </c>
      <c r="C308" s="150">
        <v>100</v>
      </c>
      <c r="D308" s="82">
        <f>'Ведомственная 2018'!G38</f>
        <v>289316</v>
      </c>
    </row>
    <row r="309" spans="1:4" ht="18" customHeight="1">
      <c r="A309" s="134" t="s">
        <v>211</v>
      </c>
      <c r="B309" s="149" t="s">
        <v>234</v>
      </c>
      <c r="C309" s="150">
        <v>200</v>
      </c>
      <c r="D309" s="82">
        <f>'Ведомственная 2018'!G39</f>
        <v>2884</v>
      </c>
    </row>
    <row r="310" spans="1:4" ht="33" customHeight="1">
      <c r="A310" s="126" t="s">
        <v>238</v>
      </c>
      <c r="B310" s="131" t="s">
        <v>784</v>
      </c>
      <c r="C310" s="135"/>
      <c r="D310" s="78">
        <f>D311</f>
        <v>3290.24</v>
      </c>
    </row>
    <row r="311" spans="1:4" ht="51.75" customHeight="1">
      <c r="A311" s="134" t="s">
        <v>58</v>
      </c>
      <c r="B311" s="133" t="s">
        <v>784</v>
      </c>
      <c r="C311" s="135">
        <v>100</v>
      </c>
      <c r="D311" s="82">
        <f>'Ведомственная 2018'!G41</f>
        <v>3290.24</v>
      </c>
    </row>
    <row r="312" spans="1:4" ht="51.75" customHeight="1">
      <c r="A312" s="289" t="s">
        <v>763</v>
      </c>
      <c r="B312" s="290" t="s">
        <v>764</v>
      </c>
      <c r="C312" s="287"/>
      <c r="D312" s="78">
        <f>D313</f>
        <v>123200</v>
      </c>
    </row>
    <row r="313" spans="1:4" ht="18" customHeight="1">
      <c r="A313" s="291" t="s">
        <v>211</v>
      </c>
      <c r="B313" s="290" t="s">
        <v>764</v>
      </c>
      <c r="C313" s="287">
        <v>200</v>
      </c>
      <c r="D313" s="82">
        <f>'Ведомственная 2018'!G46</f>
        <v>123200</v>
      </c>
    </row>
    <row r="314" spans="1:4" ht="105.75" customHeight="1">
      <c r="A314" s="226" t="s">
        <v>647</v>
      </c>
      <c r="B314" s="131" t="s">
        <v>287</v>
      </c>
      <c r="C314" s="127"/>
      <c r="D314" s="78">
        <f>D315+D316</f>
        <v>2577409</v>
      </c>
    </row>
    <row r="315" spans="1:4" ht="53.25" customHeight="1">
      <c r="A315" s="134" t="s">
        <v>58</v>
      </c>
      <c r="B315" s="133" t="s">
        <v>287</v>
      </c>
      <c r="C315" s="135">
        <v>100</v>
      </c>
      <c r="D315" s="82">
        <f>'Ведомственная 2018'!G103</f>
        <v>970102</v>
      </c>
    </row>
    <row r="316" spans="1:4" ht="18" customHeight="1">
      <c r="A316" s="134" t="s">
        <v>211</v>
      </c>
      <c r="B316" s="133" t="s">
        <v>287</v>
      </c>
      <c r="C316" s="135">
        <v>200</v>
      </c>
      <c r="D316" s="82">
        <f>'Ведомственная 2018'!G104</f>
        <v>1607307</v>
      </c>
    </row>
    <row r="317" spans="1:4" ht="19.5" customHeight="1">
      <c r="A317" s="126" t="s">
        <v>218</v>
      </c>
      <c r="B317" s="131" t="s">
        <v>253</v>
      </c>
      <c r="C317" s="153"/>
      <c r="D317" s="78">
        <f>D318+D319+D320</f>
        <v>9767592</v>
      </c>
    </row>
    <row r="318" spans="1:4" ht="51.75" customHeight="1">
      <c r="A318" s="134" t="s">
        <v>58</v>
      </c>
      <c r="B318" s="133" t="s">
        <v>253</v>
      </c>
      <c r="C318" s="154" t="s">
        <v>222</v>
      </c>
      <c r="D318" s="82">
        <f>'Ведомственная 2018'!G106</f>
        <v>6070271</v>
      </c>
    </row>
    <row r="319" spans="1:4" ht="18" customHeight="1">
      <c r="A319" s="134" t="s">
        <v>211</v>
      </c>
      <c r="B319" s="133" t="s">
        <v>253</v>
      </c>
      <c r="C319" s="154" t="s">
        <v>223</v>
      </c>
      <c r="D319" s="82">
        <f>'Ведомственная 2018'!G107</f>
        <v>3625953</v>
      </c>
    </row>
    <row r="320" spans="1:4" ht="18" customHeight="1">
      <c r="A320" s="134" t="s">
        <v>335</v>
      </c>
      <c r="B320" s="133" t="s">
        <v>253</v>
      </c>
      <c r="C320" s="154" t="s">
        <v>215</v>
      </c>
      <c r="D320" s="82">
        <f>'Ведомственная 2018'!G108</f>
        <v>71368</v>
      </c>
    </row>
    <row r="321" spans="1:4" ht="18" customHeight="1">
      <c r="A321" s="137" t="s">
        <v>64</v>
      </c>
      <c r="B321" s="131" t="s">
        <v>254</v>
      </c>
      <c r="C321" s="127"/>
      <c r="D321" s="78">
        <f>D322</f>
        <v>115000</v>
      </c>
    </row>
    <row r="322" spans="1:4" ht="18" customHeight="1">
      <c r="A322" s="134" t="s">
        <v>211</v>
      </c>
      <c r="B322" s="133" t="s">
        <v>254</v>
      </c>
      <c r="C322" s="135">
        <v>200</v>
      </c>
      <c r="D322" s="82">
        <f>'Ведомственная 2018'!G110+'Ведомственная 2018'!G461</f>
        <v>115000</v>
      </c>
    </row>
    <row r="323" spans="1:4" ht="53.25" customHeight="1">
      <c r="A323" s="169" t="s">
        <v>666</v>
      </c>
      <c r="B323" s="136" t="s">
        <v>667</v>
      </c>
      <c r="C323" s="170"/>
      <c r="D323" s="78">
        <f>D324</f>
        <v>463553.37</v>
      </c>
    </row>
    <row r="324" spans="1:4" ht="18" customHeight="1">
      <c r="A324" s="143" t="s">
        <v>355</v>
      </c>
      <c r="B324" s="156" t="s">
        <v>667</v>
      </c>
      <c r="C324" s="170" t="s">
        <v>662</v>
      </c>
      <c r="D324" s="82">
        <f>'Ведомственная 2018'!G204</f>
        <v>463553.37</v>
      </c>
    </row>
    <row r="325" spans="1:4" ht="33" customHeight="1">
      <c r="A325" s="126" t="s">
        <v>676</v>
      </c>
      <c r="B325" s="136" t="s">
        <v>677</v>
      </c>
      <c r="C325" s="170"/>
      <c r="D325" s="78">
        <f>D326</f>
        <v>257509</v>
      </c>
    </row>
    <row r="326" spans="1:4" ht="18" customHeight="1">
      <c r="A326" s="143" t="s">
        <v>355</v>
      </c>
      <c r="B326" s="156" t="s">
        <v>677</v>
      </c>
      <c r="C326" s="170" t="s">
        <v>662</v>
      </c>
      <c r="D326" s="82">
        <f>'Ведомственная 2018'!G205</f>
        <v>257509</v>
      </c>
    </row>
    <row r="327" spans="1:4" ht="33.75" customHeight="1">
      <c r="A327" s="126" t="s">
        <v>668</v>
      </c>
      <c r="B327" s="136" t="s">
        <v>669</v>
      </c>
      <c r="C327" s="170"/>
      <c r="D327" s="78">
        <f>D328</f>
        <v>149825.25</v>
      </c>
    </row>
    <row r="328" spans="1:4" ht="18" customHeight="1">
      <c r="A328" s="143" t="s">
        <v>355</v>
      </c>
      <c r="B328" s="156" t="s">
        <v>669</v>
      </c>
      <c r="C328" s="170" t="s">
        <v>662</v>
      </c>
      <c r="D328" s="82">
        <f>'Ведомственная 2018'!G208</f>
        <v>149825.25</v>
      </c>
    </row>
    <row r="329" spans="1:4" ht="36.75" customHeight="1">
      <c r="A329" s="126" t="s">
        <v>652</v>
      </c>
      <c r="B329" s="131" t="s">
        <v>653</v>
      </c>
      <c r="C329" s="139"/>
      <c r="D329" s="78">
        <f>D330</f>
        <v>353695.93</v>
      </c>
    </row>
    <row r="330" spans="1:4" ht="18" customHeight="1">
      <c r="A330" s="143" t="s">
        <v>355</v>
      </c>
      <c r="B330" s="133" t="s">
        <v>653</v>
      </c>
      <c r="C330" s="135">
        <v>500</v>
      </c>
      <c r="D330" s="82">
        <f>'Ведомственная 2018'!G112</f>
        <v>353695.93</v>
      </c>
    </row>
    <row r="331" spans="1:4" ht="84" customHeight="1">
      <c r="A331" s="126" t="s">
        <v>787</v>
      </c>
      <c r="B331" s="131" t="s">
        <v>671</v>
      </c>
      <c r="C331" s="139"/>
      <c r="D331" s="78">
        <f>D332</f>
        <v>33000</v>
      </c>
    </row>
    <row r="332" spans="1:4" ht="18" customHeight="1">
      <c r="A332" s="143" t="s">
        <v>355</v>
      </c>
      <c r="B332" s="133" t="s">
        <v>671</v>
      </c>
      <c r="C332" s="135">
        <v>500</v>
      </c>
      <c r="D332" s="82">
        <f>'Ведомственная 2018'!G233</f>
        <v>33000</v>
      </c>
    </row>
    <row r="333" spans="1:4" ht="18" customHeight="1">
      <c r="A333" s="126" t="s">
        <v>133</v>
      </c>
      <c r="B333" s="131" t="s">
        <v>556</v>
      </c>
      <c r="C333" s="146"/>
      <c r="D333" s="78">
        <f>D334</f>
        <v>70000</v>
      </c>
    </row>
    <row r="334" spans="1:4" ht="18" customHeight="1">
      <c r="A334" s="178" t="s">
        <v>134</v>
      </c>
      <c r="B334" s="125" t="s">
        <v>132</v>
      </c>
      <c r="C334" s="124"/>
      <c r="D334" s="237">
        <f>D335</f>
        <v>70000</v>
      </c>
    </row>
    <row r="335" spans="1:4" ht="18" customHeight="1">
      <c r="A335" s="134" t="s">
        <v>335</v>
      </c>
      <c r="B335" s="241" t="s">
        <v>132</v>
      </c>
      <c r="C335" s="173">
        <v>800</v>
      </c>
      <c r="D335" s="238">
        <f>'Ведомственная 2018'!G456</f>
        <v>70000</v>
      </c>
    </row>
    <row r="336" spans="1:4" ht="15">
      <c r="A336" s="126" t="s">
        <v>186</v>
      </c>
      <c r="B336" s="147" t="s">
        <v>557</v>
      </c>
      <c r="C336" s="240"/>
      <c r="D336" s="235">
        <f>D337</f>
        <v>133450</v>
      </c>
    </row>
    <row r="337" spans="1:4" ht="15">
      <c r="A337" s="230" t="s">
        <v>8</v>
      </c>
      <c r="B337" s="147" t="s">
        <v>558</v>
      </c>
      <c r="C337" s="240"/>
      <c r="D337" s="235">
        <f>D338</f>
        <v>133450</v>
      </c>
    </row>
    <row r="338" spans="1:4" ht="15">
      <c r="A338" s="230" t="s">
        <v>8</v>
      </c>
      <c r="B338" s="147" t="s">
        <v>235</v>
      </c>
      <c r="C338" s="208"/>
      <c r="D338" s="78">
        <f>D339</f>
        <v>133450</v>
      </c>
    </row>
    <row r="339" spans="1:4" ht="15">
      <c r="A339" s="134" t="s">
        <v>335</v>
      </c>
      <c r="B339" s="149" t="s">
        <v>235</v>
      </c>
      <c r="C339" s="150">
        <v>800</v>
      </c>
      <c r="D339" s="82">
        <f>'Ведомственная 2018'!G51</f>
        <v>133450</v>
      </c>
    </row>
  </sheetData>
  <sheetProtection/>
  <autoFilter ref="B9:C339"/>
  <mergeCells count="4">
    <mergeCell ref="B2:D2"/>
    <mergeCell ref="B3:D3"/>
    <mergeCell ref="A5:D5"/>
    <mergeCell ref="A6:D6"/>
  </mergeCell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2018-12-20T05:03:13Z</cp:lastPrinted>
  <dcterms:created xsi:type="dcterms:W3CDTF">2006-02-22T11:09:57Z</dcterms:created>
  <dcterms:modified xsi:type="dcterms:W3CDTF">2018-12-24T12:41:18Z</dcterms:modified>
  <cp:category/>
  <cp:version/>
  <cp:contentType/>
  <cp:contentStatus/>
</cp:coreProperties>
</file>